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431" windowWidth="14865" windowHeight="53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<sst xmlns="http://schemas.openxmlformats.org/spreadsheetml/2006/main" count="91" uniqueCount="20">
  <si>
    <t>Contributions from Individuals</t>
  </si>
  <si>
    <t>by Size of the Contribution</t>
  </si>
  <si>
    <t>Contribution</t>
  </si>
  <si>
    <t>Amounts</t>
  </si>
  <si>
    <t>Total From</t>
  </si>
  <si>
    <t>Less than $200</t>
  </si>
  <si>
    <t>$200-$499</t>
  </si>
  <si>
    <t>$500-$749</t>
  </si>
  <si>
    <t>more than $749</t>
  </si>
  <si>
    <t>Individuals</t>
  </si>
  <si>
    <t>Senate</t>
  </si>
  <si>
    <t xml:space="preserve">  Democrats</t>
  </si>
  <si>
    <t xml:space="preserve">     Incumbents</t>
  </si>
  <si>
    <t xml:space="preserve">     Challengers</t>
  </si>
  <si>
    <t xml:space="preserve">     Open Seats</t>
  </si>
  <si>
    <t xml:space="preserve">  Republicans</t>
  </si>
  <si>
    <t>Other Party</t>
  </si>
  <si>
    <t>House</t>
  </si>
  <si>
    <t>Grand Total</t>
  </si>
  <si>
    <t>2003-2004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</si>
</sst>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7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10" xfId="0" applyNumberFormat="1" applyBorder="1" applyAlignment="1">
      <alignment horizontal="center"/>
    </xf>
    <xf numFmtId="5" fontId="0" fillId="0" borderId="11" xfId="0" applyNumberFormat="1" applyBorder="1" applyAlignment="1">
      <alignment horizontal="center"/>
    </xf>
    <xf numFmtId="5" fontId="0" fillId="0" borderId="12" xfId="0" applyNumberFormat="1" applyBorder="1" applyAlignment="1">
      <alignment horizontal="center"/>
    </xf>
    <xf numFmtId="5" fontId="0" fillId="0" borderId="10" xfId="0" applyNumberFormat="1" applyBorder="1" applyAlignment="1">
      <alignment/>
    </xf>
    <xf numFmtId="5" fontId="0" fillId="0" borderId="13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5" fontId="0" fillId="0" borderId="13" xfId="0" applyNumberFormat="1" applyBorder="1" applyAlignment="1">
      <alignment horizontal="center"/>
    </xf>
    <xf numFmtId="5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5" fontId="0" fillId="0" borderId="0" xfId="0" applyNumberFormat="1" applyFont="1" applyAlignment="1">
      <alignment/>
    </xf>
    <xf numFmtId="5" fontId="0" fillId="0" borderId="13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0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I8" sqref="I8"/>
    </sheetView>
  </sheetViews>
  <sheetFormatPr defaultColWidth="9.140625" defaultRowHeight="12.75"/>
  <cols>
    <col min="3" max="3" width="13.00390625" style="0" bestFit="1" customWidth="1"/>
    <col min="4" max="4" width="11.7109375" style="0" bestFit="1" customWidth="1"/>
    <col min="5" max="5" width="18.7109375" style="0" customWidth="1"/>
    <col min="6" max="6" width="13.421875" style="0" bestFit="1" customWidth="1"/>
    <col min="7" max="7" width="12.7109375" style="0" bestFit="1" customWidth="1"/>
    <col min="9" max="9" width="9.00390625" style="9" customWidth="1"/>
  </cols>
  <sheetData>
    <row r="1" spans="3:7" ht="12.75">
      <c r="C1" s="1"/>
      <c r="D1" s="1"/>
      <c r="E1" s="2" t="s">
        <v>0</v>
      </c>
      <c r="F1" s="1"/>
      <c r="G1" s="1"/>
    </row>
    <row r="2" spans="3:7" ht="12.75">
      <c r="C2" s="1"/>
      <c r="D2" s="1"/>
      <c r="E2" s="2" t="s">
        <v>1</v>
      </c>
      <c r="F2" s="1"/>
      <c r="G2" s="1"/>
    </row>
    <row r="3" spans="3:7" ht="12.75">
      <c r="C3" s="1"/>
      <c r="D3" s="1"/>
      <c r="E3" s="2" t="s">
        <v>19</v>
      </c>
      <c r="F3" s="1"/>
      <c r="G3" s="1"/>
    </row>
    <row r="4" spans="3:7" ht="12.75">
      <c r="C4" s="3" t="s">
        <v>2</v>
      </c>
      <c r="D4" s="3" t="s">
        <v>2</v>
      </c>
      <c r="E4" s="3" t="s">
        <v>2</v>
      </c>
      <c r="F4" s="3" t="s">
        <v>2</v>
      </c>
      <c r="G4" s="4"/>
    </row>
    <row r="5" spans="3:7" ht="12.75">
      <c r="C5" s="3" t="s">
        <v>3</v>
      </c>
      <c r="D5" s="3" t="s">
        <v>3</v>
      </c>
      <c r="E5" s="3" t="s">
        <v>3</v>
      </c>
      <c r="F5" s="3" t="s">
        <v>3</v>
      </c>
      <c r="G5" s="4" t="s">
        <v>4</v>
      </c>
    </row>
    <row r="6" spans="3:7" ht="12.75">
      <c r="C6" s="5" t="s">
        <v>5</v>
      </c>
      <c r="D6" s="5" t="s">
        <v>6</v>
      </c>
      <c r="E6" s="5" t="s">
        <v>7</v>
      </c>
      <c r="F6" s="5" t="s">
        <v>8</v>
      </c>
      <c r="G6" s="6" t="s">
        <v>9</v>
      </c>
    </row>
    <row r="7" spans="3:7" ht="12.75">
      <c r="C7" s="1"/>
      <c r="D7" s="1"/>
      <c r="E7" s="1"/>
      <c r="F7" s="1"/>
      <c r="G7" s="7"/>
    </row>
    <row r="8" spans="1:9" ht="12.75">
      <c r="A8" t="s">
        <v>10</v>
      </c>
      <c r="C8" s="1">
        <f aca="true" t="shared" si="0" ref="C8:C23">G8-(D8+E8+F8)</f>
        <v>73538805</v>
      </c>
      <c r="D8" s="1">
        <f>D10+D15+D20</f>
        <v>20968476</v>
      </c>
      <c r="E8" s="1">
        <f>E10+E15+E20</f>
        <v>36284634</v>
      </c>
      <c r="F8" s="1">
        <f>F10+F15+F20</f>
        <v>193279434</v>
      </c>
      <c r="G8" s="7">
        <f>G10+G15+G20</f>
        <v>324071349</v>
      </c>
      <c r="I8" s="10">
        <f>F8/G8</f>
        <v>0.5964101257220366</v>
      </c>
    </row>
    <row r="9" spans="4:7" ht="12.75">
      <c r="D9" s="1"/>
      <c r="E9" s="1"/>
      <c r="F9" s="1"/>
      <c r="G9" s="7"/>
    </row>
    <row r="10" spans="1:7" ht="12.75">
      <c r="A10" t="s">
        <v>11</v>
      </c>
      <c r="C10" s="1">
        <f t="shared" si="0"/>
        <v>40679436</v>
      </c>
      <c r="D10" s="1">
        <f>D11+D12+D13</f>
        <v>11751778</v>
      </c>
      <c r="E10" s="1">
        <f>E11+E12+E13</f>
        <v>18542567</v>
      </c>
      <c r="F10" s="8">
        <f>F11+F12+F13</f>
        <v>98075710</v>
      </c>
      <c r="G10" s="1">
        <f>G11+G12+G13</f>
        <v>169049491</v>
      </c>
    </row>
    <row r="11" spans="1:7" ht="12.75">
      <c r="A11" t="s">
        <v>12</v>
      </c>
      <c r="C11" s="1">
        <f t="shared" si="0"/>
        <v>23693244</v>
      </c>
      <c r="D11" s="1">
        <v>4309161</v>
      </c>
      <c r="E11" s="1">
        <v>7615457</v>
      </c>
      <c r="F11" s="1">
        <v>43679493</v>
      </c>
      <c r="G11" s="7">
        <v>79297355</v>
      </c>
    </row>
    <row r="12" spans="1:7" ht="12.75">
      <c r="A12" t="s">
        <v>13</v>
      </c>
      <c r="C12" s="1">
        <f t="shared" si="0"/>
        <v>4599713</v>
      </c>
      <c r="D12" s="1">
        <v>1782513</v>
      </c>
      <c r="E12" s="1">
        <v>2175996</v>
      </c>
      <c r="F12" s="1">
        <v>7587414</v>
      </c>
      <c r="G12" s="7">
        <v>16145636</v>
      </c>
    </row>
    <row r="13" spans="1:7" ht="12.75">
      <c r="A13" t="s">
        <v>14</v>
      </c>
      <c r="C13" s="1">
        <f t="shared" si="0"/>
        <v>12386479</v>
      </c>
      <c r="D13" s="1">
        <v>5660104</v>
      </c>
      <c r="E13" s="1">
        <v>8751114</v>
      </c>
      <c r="F13" s="1">
        <v>46808803</v>
      </c>
      <c r="G13" s="7">
        <v>73606500</v>
      </c>
    </row>
    <row r="14" spans="4:7" ht="12.75">
      <c r="D14" s="1"/>
      <c r="E14" s="1"/>
      <c r="F14" s="1"/>
      <c r="G14" s="7"/>
    </row>
    <row r="15" spans="1:7" ht="12.75">
      <c r="A15" t="s">
        <v>15</v>
      </c>
      <c r="C15" s="1">
        <f t="shared" si="0"/>
        <v>32710648</v>
      </c>
      <c r="D15" s="1">
        <f>D16+D17+D18</f>
        <v>9176004</v>
      </c>
      <c r="E15" s="1">
        <f>E16+E17+E18</f>
        <v>17694257</v>
      </c>
      <c r="F15" s="1">
        <f>F16+F17+F18</f>
        <v>95031976</v>
      </c>
      <c r="G15" s="7">
        <f>G16+G17+G18</f>
        <v>154612885</v>
      </c>
    </row>
    <row r="16" spans="1:7" ht="12.75">
      <c r="A16" t="s">
        <v>12</v>
      </c>
      <c r="C16" s="1">
        <f t="shared" si="0"/>
        <v>5298239</v>
      </c>
      <c r="D16" s="1">
        <v>2909952</v>
      </c>
      <c r="E16" s="1">
        <v>5870670</v>
      </c>
      <c r="F16" s="8">
        <v>29307231</v>
      </c>
      <c r="G16" s="1">
        <v>43386092</v>
      </c>
    </row>
    <row r="17" spans="1:7" ht="12.75">
      <c r="A17" t="s">
        <v>13</v>
      </c>
      <c r="C17" s="1">
        <f t="shared" si="0"/>
        <v>15191403</v>
      </c>
      <c r="D17" s="1">
        <v>2812275</v>
      </c>
      <c r="E17" s="1">
        <v>3697357</v>
      </c>
      <c r="F17" s="8">
        <v>17987291</v>
      </c>
      <c r="G17" s="1">
        <v>39688326</v>
      </c>
    </row>
    <row r="18" spans="1:7" ht="12.75">
      <c r="A18" t="s">
        <v>14</v>
      </c>
      <c r="C18" s="1">
        <f t="shared" si="0"/>
        <v>12221006</v>
      </c>
      <c r="D18" s="1">
        <v>3453777</v>
      </c>
      <c r="E18" s="1">
        <v>8126230</v>
      </c>
      <c r="F18" s="8">
        <v>47737454</v>
      </c>
      <c r="G18" s="1">
        <v>71538467</v>
      </c>
    </row>
    <row r="19" spans="4:7" ht="12.75">
      <c r="D19" s="1"/>
      <c r="E19" s="1"/>
      <c r="F19" s="8"/>
      <c r="G19" s="7"/>
    </row>
    <row r="20" spans="1:7" ht="12.75">
      <c r="A20" t="s">
        <v>16</v>
      </c>
      <c r="C20" s="1">
        <f t="shared" si="0"/>
        <v>148721</v>
      </c>
      <c r="D20" s="1">
        <f>37219+3475</f>
        <v>40694</v>
      </c>
      <c r="E20" s="1">
        <f>44710+3100</f>
        <v>47810</v>
      </c>
      <c r="F20" s="8">
        <f>163448+8300</f>
        <v>171748</v>
      </c>
      <c r="G20" s="1">
        <f>383785+25188</f>
        <v>408973</v>
      </c>
    </row>
    <row r="21" spans="4:7" ht="12.75">
      <c r="D21" s="1"/>
      <c r="E21" s="1"/>
      <c r="F21" s="8"/>
      <c r="G21" s="7"/>
    </row>
    <row r="22" spans="4:7" ht="12.75">
      <c r="D22" s="1"/>
      <c r="E22" s="1"/>
      <c r="F22" s="8"/>
      <c r="G22" s="7"/>
    </row>
    <row r="23" spans="1:9" ht="12.75">
      <c r="A23" t="s">
        <v>17</v>
      </c>
      <c r="C23" s="1">
        <f t="shared" si="0"/>
        <v>85310450</v>
      </c>
      <c r="D23" s="1">
        <f>D25+D30+D35</f>
        <v>40295363</v>
      </c>
      <c r="E23" s="1">
        <f>E25+E30+E35</f>
        <v>58931062</v>
      </c>
      <c r="F23" s="8">
        <f>F25+F30+F35</f>
        <v>212207742</v>
      </c>
      <c r="G23" s="7">
        <f>G25+G30+G35</f>
        <v>396744617</v>
      </c>
      <c r="I23" s="10">
        <f aca="true" t="shared" si="1" ref="I23:I33">F23/G23</f>
        <v>0.5348723912238991</v>
      </c>
    </row>
    <row r="24" spans="4:9" ht="12.75">
      <c r="D24" s="1"/>
      <c r="E24" s="1"/>
      <c r="F24" s="8"/>
      <c r="G24" s="7"/>
      <c r="I24" s="10"/>
    </row>
    <row r="25" spans="1:9" ht="12.75">
      <c r="A25" t="s">
        <v>11</v>
      </c>
      <c r="C25" s="1">
        <f>G25-(D25+E25+F25)</f>
        <v>39720944</v>
      </c>
      <c r="D25" s="1">
        <f>D26+D27+D28</f>
        <v>19218397</v>
      </c>
      <c r="E25" s="1">
        <f>E26+E27+E28</f>
        <v>27351107</v>
      </c>
      <c r="F25" s="8">
        <f>F26+F27+F28</f>
        <v>91967512</v>
      </c>
      <c r="G25" s="7">
        <f>G26+G27+G28</f>
        <v>178257960</v>
      </c>
      <c r="I25" s="10">
        <f t="shared" si="1"/>
        <v>0.5159237321015006</v>
      </c>
    </row>
    <row r="26" spans="1:9" ht="12.75">
      <c r="A26" t="s">
        <v>12</v>
      </c>
      <c r="C26" s="1">
        <f>G26-(D26+E26+F26)</f>
        <v>20223299</v>
      </c>
      <c r="D26" s="1">
        <v>10997659</v>
      </c>
      <c r="E26" s="1">
        <v>16853197</v>
      </c>
      <c r="F26" s="8">
        <v>60710939</v>
      </c>
      <c r="G26" s="1">
        <v>108785094</v>
      </c>
      <c r="I26" s="10">
        <f t="shared" si="1"/>
        <v>0.5580814132495028</v>
      </c>
    </row>
    <row r="27" spans="1:9" ht="12.75">
      <c r="A27" t="s">
        <v>13</v>
      </c>
      <c r="C27" s="1">
        <f aca="true" t="shared" si="2" ref="C27:C35">G27-(D27+E27+F27)</f>
        <v>11591434</v>
      </c>
      <c r="D27" s="1">
        <v>4325345</v>
      </c>
      <c r="E27" s="1">
        <v>5340966</v>
      </c>
      <c r="F27" s="8">
        <v>15088498</v>
      </c>
      <c r="G27" s="1">
        <v>36346243</v>
      </c>
      <c r="I27" s="10">
        <f t="shared" si="1"/>
        <v>0.4151322600247844</v>
      </c>
    </row>
    <row r="28" spans="1:9" ht="12.75">
      <c r="A28" t="s">
        <v>14</v>
      </c>
      <c r="C28" s="1">
        <f t="shared" si="2"/>
        <v>7906211</v>
      </c>
      <c r="D28" s="1">
        <v>3895393</v>
      </c>
      <c r="E28" s="1">
        <v>5156944</v>
      </c>
      <c r="F28" s="8">
        <v>16168075</v>
      </c>
      <c r="G28" s="1">
        <v>33126623</v>
      </c>
      <c r="I28" s="10">
        <f t="shared" si="1"/>
        <v>0.4880689166535327</v>
      </c>
    </row>
    <row r="29" spans="4:9" ht="12.75">
      <c r="D29" s="1"/>
      <c r="E29" s="1"/>
      <c r="F29" s="8"/>
      <c r="G29" s="7"/>
      <c r="I29" s="10"/>
    </row>
    <row r="30" spans="1:9" ht="12.75">
      <c r="A30" t="s">
        <v>15</v>
      </c>
      <c r="C30" s="1">
        <f t="shared" si="2"/>
        <v>44816632</v>
      </c>
      <c r="D30" s="1">
        <f>D31+D32+D33</f>
        <v>20989246</v>
      </c>
      <c r="E30" s="1">
        <f>E31+E32+E33</f>
        <v>31506128</v>
      </c>
      <c r="F30" s="8">
        <f>F31+F32+F33</f>
        <v>120095596</v>
      </c>
      <c r="G30" s="7">
        <f>G31+G32+G33</f>
        <v>217407602</v>
      </c>
      <c r="I30" s="10">
        <f t="shared" si="1"/>
        <v>0.5523983287392131</v>
      </c>
    </row>
    <row r="31" spans="1:9" ht="12.75">
      <c r="A31" t="s">
        <v>12</v>
      </c>
      <c r="C31" s="1">
        <f t="shared" si="2"/>
        <v>24690063</v>
      </c>
      <c r="D31" s="1">
        <v>13148354</v>
      </c>
      <c r="E31" s="1">
        <v>20075446</v>
      </c>
      <c r="F31" s="8">
        <v>77066910</v>
      </c>
      <c r="G31" s="1">
        <v>134980773</v>
      </c>
      <c r="I31" s="10">
        <f t="shared" si="1"/>
        <v>0.5709473155854575</v>
      </c>
    </row>
    <row r="32" spans="1:9" ht="12.75">
      <c r="A32" t="s">
        <v>13</v>
      </c>
      <c r="C32" s="1">
        <f t="shared" si="2"/>
        <v>10635400</v>
      </c>
      <c r="D32" s="1">
        <v>3464801</v>
      </c>
      <c r="E32" s="1">
        <v>5029996</v>
      </c>
      <c r="F32" s="8">
        <v>18478547</v>
      </c>
      <c r="G32" s="1">
        <v>37608744</v>
      </c>
      <c r="I32" s="10">
        <f t="shared" si="1"/>
        <v>0.49133645622411637</v>
      </c>
    </row>
    <row r="33" spans="1:9" ht="12.75">
      <c r="A33" t="s">
        <v>14</v>
      </c>
      <c r="C33" s="1">
        <f t="shared" si="2"/>
        <v>9491169</v>
      </c>
      <c r="D33" s="1">
        <v>4376091</v>
      </c>
      <c r="E33" s="1">
        <v>6400686</v>
      </c>
      <c r="F33" s="8">
        <v>24550139</v>
      </c>
      <c r="G33" s="1">
        <v>44818085</v>
      </c>
      <c r="I33" s="10">
        <f t="shared" si="1"/>
        <v>0.5477730474204777</v>
      </c>
    </row>
    <row r="34" spans="4:7" ht="12.75">
      <c r="D34" s="1"/>
      <c r="E34" s="1"/>
      <c r="F34" s="8"/>
      <c r="G34" s="7"/>
    </row>
    <row r="35" spans="1:7" ht="12.75">
      <c r="A35" t="s">
        <v>16</v>
      </c>
      <c r="C35" s="1">
        <f t="shared" si="2"/>
        <v>772874</v>
      </c>
      <c r="D35" s="1">
        <f>59320+26566+1834</f>
        <v>87720</v>
      </c>
      <c r="E35" s="1">
        <f>49680+21500+2647</f>
        <v>73827</v>
      </c>
      <c r="F35" s="8">
        <f>112580+29405+2649</f>
        <v>144634</v>
      </c>
      <c r="G35" s="1">
        <f>378881+686886+13288</f>
        <v>1079055</v>
      </c>
    </row>
    <row r="36" spans="3:7" ht="12.75">
      <c r="C36" s="1"/>
      <c r="D36" s="1"/>
      <c r="E36" s="1"/>
      <c r="F36" s="8"/>
      <c r="G36" s="7"/>
    </row>
    <row r="37" spans="3:7" ht="12.75">
      <c r="C37" s="1"/>
      <c r="D37" s="1"/>
      <c r="E37" s="1"/>
      <c r="F37" s="8"/>
      <c r="G37" s="7"/>
    </row>
    <row r="38" spans="1:7" ht="12.75">
      <c r="A38" t="s">
        <v>18</v>
      </c>
      <c r="C38" s="1">
        <f>C8+C23</f>
        <v>158849255</v>
      </c>
      <c r="D38" s="1">
        <f>D8+D23</f>
        <v>61263839</v>
      </c>
      <c r="E38" s="1">
        <f>E8+E23</f>
        <v>95215696</v>
      </c>
      <c r="F38" s="8">
        <f>F8+F23</f>
        <v>405487176</v>
      </c>
      <c r="G38" s="7">
        <f>G8+G23</f>
        <v>720815966</v>
      </c>
    </row>
    <row r="39" spans="3:7" ht="12.75">
      <c r="C39" s="1"/>
      <c r="D39" s="1"/>
      <c r="E39" s="1"/>
      <c r="F39" s="1"/>
      <c r="G39" s="1"/>
    </row>
    <row r="40" spans="3:7" ht="12.75">
      <c r="C40" s="1"/>
      <c r="D40" s="1"/>
      <c r="E40" s="1"/>
      <c r="F40" s="1"/>
      <c r="G40" s="1"/>
    </row>
  </sheetData>
  <sheetProtection/>
  <printOptions/>
  <pageMargins left="0.5" right="0.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E71" sqref="E71"/>
    </sheetView>
  </sheetViews>
  <sheetFormatPr defaultColWidth="9.140625" defaultRowHeight="12.75"/>
  <cols>
    <col min="2" max="2" width="5.57421875" style="0" customWidth="1"/>
    <col min="3" max="3" width="6.57421875" style="0" customWidth="1"/>
    <col min="4" max="4" width="13.00390625" style="0" bestFit="1" customWidth="1"/>
    <col min="5" max="5" width="16.421875" style="0" customWidth="1"/>
    <col min="6" max="6" width="14.28125" style="0" customWidth="1"/>
    <col min="7" max="7" width="15.421875" style="16" bestFit="1" customWidth="1"/>
    <col min="8" max="8" width="13.421875" style="0" bestFit="1" customWidth="1"/>
    <col min="9" max="9" width="9.00390625" style="9" customWidth="1"/>
    <col min="12" max="12" width="12.7109375" style="0" bestFit="1" customWidth="1"/>
  </cols>
  <sheetData>
    <row r="1" ht="12.75">
      <c r="E1" s="29" t="s">
        <v>0</v>
      </c>
    </row>
    <row r="2" ht="12.75">
      <c r="E2" s="29" t="s">
        <v>1</v>
      </c>
    </row>
    <row r="3" ht="12.75">
      <c r="F3" s="15"/>
    </row>
    <row r="4" spans="4:8" ht="12.75">
      <c r="D4" s="3" t="s">
        <v>2</v>
      </c>
      <c r="E4" s="3" t="s">
        <v>2</v>
      </c>
      <c r="F4" s="3" t="s">
        <v>2</v>
      </c>
      <c r="G4" s="13" t="s">
        <v>2</v>
      </c>
      <c r="H4" s="3"/>
    </row>
    <row r="5" spans="4:8" ht="12.75">
      <c r="D5" s="3" t="s">
        <v>3</v>
      </c>
      <c r="E5" s="3" t="s">
        <v>3</v>
      </c>
      <c r="F5" s="3" t="s">
        <v>3</v>
      </c>
      <c r="G5" s="13" t="s">
        <v>3</v>
      </c>
      <c r="H5" s="3" t="s">
        <v>4</v>
      </c>
    </row>
    <row r="6" spans="4:8" ht="12.75">
      <c r="D6" s="5" t="s">
        <v>5</v>
      </c>
      <c r="E6" s="5" t="s">
        <v>6</v>
      </c>
      <c r="F6" s="5" t="s">
        <v>7</v>
      </c>
      <c r="G6" s="14" t="s">
        <v>8</v>
      </c>
      <c r="H6" s="5" t="s">
        <v>9</v>
      </c>
    </row>
    <row r="7" spans="4:8" ht="12.75">
      <c r="D7" s="1"/>
      <c r="E7" s="1"/>
      <c r="F7" s="1"/>
      <c r="G7" s="8"/>
      <c r="H7" s="11"/>
    </row>
    <row r="8" spans="1:9" ht="12.75">
      <c r="A8" s="28" t="s">
        <v>10</v>
      </c>
      <c r="C8">
        <v>2008</v>
      </c>
      <c r="D8" s="18">
        <f>H8-(E8+F8+G8)</f>
        <v>60873586</v>
      </c>
      <c r="E8" s="18">
        <f aca="true" t="shared" si="0" ref="E8:H11">E14+E38+E62</f>
        <v>21482412</v>
      </c>
      <c r="F8" s="18">
        <f t="shared" si="0"/>
        <v>26995901</v>
      </c>
      <c r="G8" s="19">
        <f t="shared" si="0"/>
        <v>160707711</v>
      </c>
      <c r="H8" s="11">
        <f t="shared" si="0"/>
        <v>270059610</v>
      </c>
      <c r="I8" s="10"/>
    </row>
    <row r="9" spans="3:9" ht="12.75">
      <c r="C9">
        <v>2006</v>
      </c>
      <c r="D9" s="18">
        <f>H9-(E9+F9+G9)</f>
        <v>93551728</v>
      </c>
      <c r="E9" s="18">
        <f t="shared" si="0"/>
        <v>24724963</v>
      </c>
      <c r="F9" s="18">
        <f t="shared" si="0"/>
        <v>37873189</v>
      </c>
      <c r="G9" s="19">
        <f t="shared" si="0"/>
        <v>226482186</v>
      </c>
      <c r="H9" s="11">
        <f t="shared" si="0"/>
        <v>382632066</v>
      </c>
      <c r="I9" s="10"/>
    </row>
    <row r="10" spans="3:9" ht="12.75">
      <c r="C10">
        <v>2004</v>
      </c>
      <c r="D10" s="18">
        <f>H10-(E10+F10+G10)</f>
        <v>73538805</v>
      </c>
      <c r="E10" s="18">
        <f t="shared" si="0"/>
        <v>20968476</v>
      </c>
      <c r="F10" s="18">
        <f t="shared" si="0"/>
        <v>36284634</v>
      </c>
      <c r="G10" s="19">
        <f t="shared" si="0"/>
        <v>193279434</v>
      </c>
      <c r="H10" s="11">
        <f t="shared" si="0"/>
        <v>324071349</v>
      </c>
      <c r="I10" s="10"/>
    </row>
    <row r="11" spans="3:9" ht="12.75">
      <c r="C11">
        <v>2002</v>
      </c>
      <c r="D11" s="18">
        <f>H11-(E11+F11+G11)</f>
        <v>58902520</v>
      </c>
      <c r="E11" s="18">
        <f t="shared" si="0"/>
        <v>17448053</v>
      </c>
      <c r="F11" s="18">
        <f t="shared" si="0"/>
        <v>30109951</v>
      </c>
      <c r="G11" s="19">
        <f t="shared" si="0"/>
        <v>108136726</v>
      </c>
      <c r="H11" s="11">
        <f t="shared" si="0"/>
        <v>214597250</v>
      </c>
      <c r="I11" s="10"/>
    </row>
    <row r="12" spans="4:9" ht="12.75">
      <c r="D12" s="20"/>
      <c r="E12" s="20"/>
      <c r="F12" s="20"/>
      <c r="G12" s="21"/>
      <c r="H12" s="9"/>
      <c r="I12" s="10"/>
    </row>
    <row r="13" spans="4:9" ht="12.75">
      <c r="D13" s="22"/>
      <c r="E13" s="18"/>
      <c r="F13" s="18"/>
      <c r="G13" s="19"/>
      <c r="H13" s="11"/>
      <c r="I13" s="10"/>
    </row>
    <row r="14" spans="1:9" ht="12.75">
      <c r="A14" t="s">
        <v>11</v>
      </c>
      <c r="C14">
        <v>2008</v>
      </c>
      <c r="D14" s="18">
        <f>H14-(E14+F14+G14)</f>
        <v>37207786</v>
      </c>
      <c r="E14" s="18">
        <f aca="true" t="shared" si="1" ref="E14:H17">E20+E26+E32</f>
        <v>11753737</v>
      </c>
      <c r="F14" s="18">
        <f t="shared" si="1"/>
        <v>15127881</v>
      </c>
      <c r="G14" s="19">
        <f t="shared" si="1"/>
        <v>86680491</v>
      </c>
      <c r="H14" s="1">
        <f t="shared" si="1"/>
        <v>150769895</v>
      </c>
      <c r="I14" s="10"/>
    </row>
    <row r="15" spans="3:9" ht="12.75">
      <c r="C15">
        <v>2006</v>
      </c>
      <c r="D15" s="18">
        <f>H15-(E15+F15+G15)</f>
        <v>52712944</v>
      </c>
      <c r="E15" s="18">
        <f t="shared" si="1"/>
        <v>16026396</v>
      </c>
      <c r="F15" s="18">
        <f t="shared" si="1"/>
        <v>20749273</v>
      </c>
      <c r="G15" s="19">
        <f t="shared" si="1"/>
        <v>116151917</v>
      </c>
      <c r="H15" s="1">
        <f t="shared" si="1"/>
        <v>205640530</v>
      </c>
      <c r="I15" s="10"/>
    </row>
    <row r="16" spans="3:9" ht="12.75">
      <c r="C16">
        <v>2004</v>
      </c>
      <c r="D16" s="18">
        <f>H16-(E16+F16+G16)</f>
        <v>40679436</v>
      </c>
      <c r="E16" s="18">
        <f t="shared" si="1"/>
        <v>11751778</v>
      </c>
      <c r="F16" s="18">
        <f t="shared" si="1"/>
        <v>18542567</v>
      </c>
      <c r="G16" s="19">
        <f t="shared" si="1"/>
        <v>98075710</v>
      </c>
      <c r="H16" s="1">
        <f t="shared" si="1"/>
        <v>169049491</v>
      </c>
      <c r="I16" s="10"/>
    </row>
    <row r="17" spans="3:9" ht="12.75">
      <c r="C17">
        <v>2002</v>
      </c>
      <c r="D17" s="18">
        <f>H17-(E17+F17+G17)</f>
        <v>32541776</v>
      </c>
      <c r="E17" s="18">
        <f t="shared" si="1"/>
        <v>9979369</v>
      </c>
      <c r="F17" s="18">
        <f t="shared" si="1"/>
        <v>16334306</v>
      </c>
      <c r="G17" s="19">
        <f t="shared" si="1"/>
        <v>55187615</v>
      </c>
      <c r="H17" s="1">
        <f t="shared" si="1"/>
        <v>114043066</v>
      </c>
      <c r="I17" s="10"/>
    </row>
    <row r="18" spans="4:9" ht="12.75">
      <c r="D18" s="20"/>
      <c r="E18" s="20"/>
      <c r="F18" s="20"/>
      <c r="G18" s="21"/>
      <c r="H18" s="9"/>
      <c r="I18" s="10"/>
    </row>
    <row r="19" spans="4:9" ht="12.75">
      <c r="D19" s="18"/>
      <c r="E19" s="18"/>
      <c r="F19" s="18"/>
      <c r="G19" s="19"/>
      <c r="H19" s="1"/>
      <c r="I19" s="10"/>
    </row>
    <row r="20" spans="1:9" ht="12.75">
      <c r="A20" t="s">
        <v>12</v>
      </c>
      <c r="C20">
        <v>2008</v>
      </c>
      <c r="D20" s="18">
        <f>H20-(E20+F20+G20)</f>
        <v>5231249</v>
      </c>
      <c r="E20" s="24">
        <v>2775063</v>
      </c>
      <c r="F20" s="24">
        <v>4647712</v>
      </c>
      <c r="G20" s="25">
        <v>31781280</v>
      </c>
      <c r="H20" s="1">
        <v>44435304</v>
      </c>
      <c r="I20" s="10"/>
    </row>
    <row r="21" spans="3:9" ht="12.75">
      <c r="C21">
        <v>2006</v>
      </c>
      <c r="D21" s="18">
        <f>H21-(E21+F21+G21)</f>
        <v>28638740</v>
      </c>
      <c r="E21" s="18">
        <v>6871783</v>
      </c>
      <c r="F21" s="18">
        <v>9621951</v>
      </c>
      <c r="G21" s="19">
        <v>61547604</v>
      </c>
      <c r="H21" s="1">
        <v>106680078</v>
      </c>
      <c r="I21" s="10"/>
    </row>
    <row r="22" spans="3:9" ht="12.75">
      <c r="C22">
        <v>2004</v>
      </c>
      <c r="D22" s="18">
        <f>H22-(E22+F22+G22)</f>
        <v>23693244</v>
      </c>
      <c r="E22" s="18">
        <v>4309161</v>
      </c>
      <c r="F22" s="18">
        <v>7615457</v>
      </c>
      <c r="G22" s="19">
        <v>43679493</v>
      </c>
      <c r="H22" s="11">
        <v>79297355</v>
      </c>
      <c r="I22" s="10"/>
    </row>
    <row r="23" spans="3:9" ht="12.75">
      <c r="C23">
        <v>2002</v>
      </c>
      <c r="D23" s="18">
        <v>22221118</v>
      </c>
      <c r="E23" s="18">
        <v>5650420</v>
      </c>
      <c r="F23" s="18">
        <v>8926059</v>
      </c>
      <c r="G23" s="19">
        <v>31050694</v>
      </c>
      <c r="H23" s="11">
        <v>67848291</v>
      </c>
      <c r="I23" s="10"/>
    </row>
    <row r="24" spans="4:9" ht="12.75">
      <c r="D24" s="20"/>
      <c r="E24" s="20"/>
      <c r="F24" s="20"/>
      <c r="G24" s="21"/>
      <c r="H24" s="9"/>
      <c r="I24" s="10"/>
    </row>
    <row r="25" spans="4:9" ht="12.75">
      <c r="D25" s="23"/>
      <c r="E25" s="20"/>
      <c r="F25" s="20"/>
      <c r="G25" s="21"/>
      <c r="H25" s="9"/>
      <c r="I25" s="10"/>
    </row>
    <row r="26" spans="1:9" ht="12.75">
      <c r="A26" t="s">
        <v>13</v>
      </c>
      <c r="C26">
        <v>2008</v>
      </c>
      <c r="D26" s="18">
        <f>H26-(E26+F26+G26)</f>
        <v>26675478</v>
      </c>
      <c r="E26" s="24">
        <f>5496075+1429786</f>
        <v>6925861</v>
      </c>
      <c r="F26" s="24">
        <f>6385086+1155300</f>
        <v>7540386</v>
      </c>
      <c r="G26" s="25">
        <f>30846561+5881938</f>
        <v>36728499</v>
      </c>
      <c r="H26" s="12">
        <v>77870224</v>
      </c>
      <c r="I26" s="10"/>
    </row>
    <row r="27" spans="3:9" ht="12.75">
      <c r="C27">
        <v>2006</v>
      </c>
      <c r="D27" s="18">
        <f>H27-(E27+F27+G27)</f>
        <v>18412839</v>
      </c>
      <c r="E27" s="24">
        <v>6516910</v>
      </c>
      <c r="F27" s="24">
        <v>7547467</v>
      </c>
      <c r="G27" s="25">
        <v>35390631</v>
      </c>
      <c r="H27" s="12">
        <v>67867847</v>
      </c>
      <c r="I27" s="10"/>
    </row>
    <row r="28" spans="3:9" ht="12.75">
      <c r="C28">
        <v>2004</v>
      </c>
      <c r="D28" s="18">
        <f>H28-(E28+F28+G28)</f>
        <v>4599713</v>
      </c>
      <c r="E28" s="18">
        <v>1782513</v>
      </c>
      <c r="F28" s="18">
        <v>2175996</v>
      </c>
      <c r="G28" s="19">
        <v>7587414</v>
      </c>
      <c r="H28" s="11">
        <v>16145636</v>
      </c>
      <c r="I28" s="10"/>
    </row>
    <row r="29" spans="3:9" ht="12.75">
      <c r="C29">
        <v>2002</v>
      </c>
      <c r="D29" s="18">
        <v>7215408</v>
      </c>
      <c r="E29" s="18">
        <v>2891716</v>
      </c>
      <c r="F29" s="18">
        <v>4201520</v>
      </c>
      <c r="G29" s="19">
        <v>11700745</v>
      </c>
      <c r="H29" s="11">
        <v>26009389</v>
      </c>
      <c r="I29" s="10"/>
    </row>
    <row r="30" spans="4:9" ht="12.75">
      <c r="D30" s="20"/>
      <c r="E30" s="20"/>
      <c r="F30" s="20"/>
      <c r="G30" s="21"/>
      <c r="H30" s="9"/>
      <c r="I30" s="10"/>
    </row>
    <row r="31" spans="4:9" ht="12.75">
      <c r="D31" s="20"/>
      <c r="E31" s="20"/>
      <c r="F31" s="20"/>
      <c r="G31" s="21"/>
      <c r="H31" s="9"/>
      <c r="I31" s="10"/>
    </row>
    <row r="32" spans="1:9" ht="12.75">
      <c r="A32" t="s">
        <v>14</v>
      </c>
      <c r="C32">
        <v>2008</v>
      </c>
      <c r="D32" s="24">
        <f>H32-(E32+F32+G32)</f>
        <v>5301059</v>
      </c>
      <c r="E32" s="24">
        <v>2052813</v>
      </c>
      <c r="F32" s="24">
        <v>2939783</v>
      </c>
      <c r="G32" s="25">
        <v>18170712</v>
      </c>
      <c r="H32" s="12">
        <v>28464367</v>
      </c>
      <c r="I32" s="10"/>
    </row>
    <row r="33" spans="3:9" ht="12.75">
      <c r="C33">
        <v>2006</v>
      </c>
      <c r="D33" s="18">
        <f>H33-(E33+F33+G33)</f>
        <v>5661365</v>
      </c>
      <c r="E33" s="24">
        <v>2637703</v>
      </c>
      <c r="F33" s="24">
        <v>3579855</v>
      </c>
      <c r="G33" s="25">
        <v>19213682</v>
      </c>
      <c r="H33" s="12">
        <v>31092605</v>
      </c>
      <c r="I33" s="10"/>
    </row>
    <row r="34" spans="3:9" ht="12.75">
      <c r="C34">
        <v>2004</v>
      </c>
      <c r="D34" s="18">
        <f>H34-(E34+F34+G34)</f>
        <v>12386479</v>
      </c>
      <c r="E34" s="18">
        <v>5660104</v>
      </c>
      <c r="F34" s="18">
        <v>8751114</v>
      </c>
      <c r="G34" s="19">
        <v>46808803</v>
      </c>
      <c r="H34" s="11">
        <v>73606500</v>
      </c>
      <c r="I34" s="10"/>
    </row>
    <row r="35" spans="3:9" ht="12.75">
      <c r="C35">
        <v>2002</v>
      </c>
      <c r="D35" s="24">
        <v>3105250</v>
      </c>
      <c r="E35" s="18">
        <v>1437233</v>
      </c>
      <c r="F35" s="18">
        <v>3206727</v>
      </c>
      <c r="G35" s="19">
        <v>12436176</v>
      </c>
      <c r="H35" s="11">
        <v>20185386</v>
      </c>
      <c r="I35" s="10"/>
    </row>
    <row r="36" spans="4:9" ht="12.75">
      <c r="D36" s="20"/>
      <c r="E36" s="20"/>
      <c r="F36" s="20"/>
      <c r="G36" s="21"/>
      <c r="H36" s="9"/>
      <c r="I36" s="10"/>
    </row>
    <row r="37" spans="4:9" ht="12.75">
      <c r="D37" s="20"/>
      <c r="E37" s="20"/>
      <c r="F37" s="20"/>
      <c r="G37" s="21"/>
      <c r="H37" s="9"/>
      <c r="I37" s="10"/>
    </row>
    <row r="38" spans="1:9" ht="12.75">
      <c r="A38" s="22" t="s">
        <v>15</v>
      </c>
      <c r="C38">
        <v>2008</v>
      </c>
      <c r="D38" s="18">
        <f>H38-(E38+F38+G38)</f>
        <v>23517509</v>
      </c>
      <c r="E38" s="18">
        <f aca="true" t="shared" si="2" ref="E38:H41">E44+E50+E56</f>
        <v>9679398</v>
      </c>
      <c r="F38" s="18">
        <f t="shared" si="2"/>
        <v>11825669</v>
      </c>
      <c r="G38" s="19">
        <f t="shared" si="2"/>
        <v>73906901</v>
      </c>
      <c r="H38" s="1">
        <f t="shared" si="2"/>
        <v>118929477</v>
      </c>
      <c r="I38" s="10"/>
    </row>
    <row r="39" spans="3:9" ht="12.75">
      <c r="C39">
        <v>2006</v>
      </c>
      <c r="D39" s="18">
        <f>H39-(E39+F39+G39)</f>
        <v>36829996</v>
      </c>
      <c r="E39" s="18">
        <f t="shared" si="2"/>
        <v>7554888</v>
      </c>
      <c r="F39" s="18">
        <f t="shared" si="2"/>
        <v>15522700</v>
      </c>
      <c r="G39" s="19">
        <f t="shared" si="2"/>
        <v>95224889</v>
      </c>
      <c r="H39" s="1">
        <f t="shared" si="2"/>
        <v>155132473</v>
      </c>
      <c r="I39" s="10"/>
    </row>
    <row r="40" spans="3:9" ht="12.75">
      <c r="C40">
        <v>2004</v>
      </c>
      <c r="D40" s="18">
        <f>H40-(E40+F40+G40)</f>
        <v>32710648</v>
      </c>
      <c r="E40" s="18">
        <f t="shared" si="2"/>
        <v>9176004</v>
      </c>
      <c r="F40" s="18">
        <f t="shared" si="2"/>
        <v>17694257</v>
      </c>
      <c r="G40" s="19">
        <f t="shared" si="2"/>
        <v>95031976</v>
      </c>
      <c r="H40" s="1">
        <f t="shared" si="2"/>
        <v>154612885</v>
      </c>
      <c r="I40" s="10"/>
    </row>
    <row r="41" spans="3:9" ht="12.75">
      <c r="C41">
        <v>2002</v>
      </c>
      <c r="D41" s="18">
        <f>H41-(E41+F41+G41)</f>
        <v>26164828</v>
      </c>
      <c r="E41" s="18">
        <f t="shared" si="2"/>
        <v>7435955</v>
      </c>
      <c r="F41" s="18">
        <f t="shared" si="2"/>
        <v>13738995</v>
      </c>
      <c r="G41" s="19">
        <f t="shared" si="2"/>
        <v>52871494</v>
      </c>
      <c r="H41" s="1">
        <f t="shared" si="2"/>
        <v>100211272</v>
      </c>
      <c r="I41" s="10"/>
    </row>
    <row r="42" spans="4:9" ht="12.75">
      <c r="D42" s="20"/>
      <c r="E42" s="20"/>
      <c r="F42" s="20"/>
      <c r="G42" s="21"/>
      <c r="H42" s="9"/>
      <c r="I42" s="10"/>
    </row>
    <row r="43" spans="4:9" ht="12.75">
      <c r="D43" s="18"/>
      <c r="E43" s="18"/>
      <c r="F43" s="18"/>
      <c r="G43" s="19"/>
      <c r="H43" s="11"/>
      <c r="I43" s="10"/>
    </row>
    <row r="44" spans="1:9" ht="12.75">
      <c r="A44" t="s">
        <v>12</v>
      </c>
      <c r="C44">
        <v>2008</v>
      </c>
      <c r="D44" s="18">
        <f>H44-(E44+F44+G44)</f>
        <v>15395420</v>
      </c>
      <c r="E44" s="24">
        <f>6921299+317756</f>
        <v>7239055</v>
      </c>
      <c r="F44" s="24">
        <f>8543202+517550</f>
        <v>9060752</v>
      </c>
      <c r="G44" s="25">
        <f>55240453+3391306</f>
        <v>58631759</v>
      </c>
      <c r="H44" s="11">
        <v>90326986</v>
      </c>
      <c r="I44" s="10"/>
    </row>
    <row r="45" spans="3:9" ht="12.75">
      <c r="C45">
        <v>2006</v>
      </c>
      <c r="D45" s="18">
        <f>H45-(E45+F45+G45)</f>
        <v>14042891</v>
      </c>
      <c r="E45" s="24">
        <v>4089734</v>
      </c>
      <c r="F45" s="24">
        <v>8349933</v>
      </c>
      <c r="G45" s="25">
        <v>54583261</v>
      </c>
      <c r="H45" s="17">
        <v>81065819</v>
      </c>
      <c r="I45" s="10"/>
    </row>
    <row r="46" spans="3:9" ht="12.75">
      <c r="C46">
        <v>2004</v>
      </c>
      <c r="D46" s="18">
        <f>H46-(E46+F46+G46)</f>
        <v>5298239</v>
      </c>
      <c r="E46" s="18">
        <v>2909952</v>
      </c>
      <c r="F46" s="18">
        <v>5870670</v>
      </c>
      <c r="G46" s="19">
        <v>29307231</v>
      </c>
      <c r="H46" s="1">
        <v>43386092</v>
      </c>
      <c r="I46" s="10"/>
    </row>
    <row r="47" spans="3:9" ht="12.75">
      <c r="C47">
        <v>2002</v>
      </c>
      <c r="D47" s="18">
        <v>7931872</v>
      </c>
      <c r="E47" s="18">
        <v>2632936</v>
      </c>
      <c r="F47" s="18">
        <v>4817316</v>
      </c>
      <c r="G47" s="19">
        <v>16005502</v>
      </c>
      <c r="H47" s="1">
        <v>31387626</v>
      </c>
      <c r="I47" s="10"/>
    </row>
    <row r="48" spans="4:9" ht="12.75">
      <c r="D48" s="20"/>
      <c r="E48" s="20"/>
      <c r="F48" s="20"/>
      <c r="G48" s="21"/>
      <c r="H48" s="9"/>
      <c r="I48" s="10"/>
    </row>
    <row r="49" spans="4:9" ht="12.75">
      <c r="D49" s="23"/>
      <c r="E49" s="20"/>
      <c r="F49" s="20"/>
      <c r="G49" s="21"/>
      <c r="H49" s="9"/>
      <c r="I49" s="10"/>
    </row>
    <row r="50" spans="1:9" ht="12.75">
      <c r="A50" t="s">
        <v>13</v>
      </c>
      <c r="C50">
        <v>2008</v>
      </c>
      <c r="D50" s="18">
        <f>H50-(E50+F50+G50)</f>
        <v>3153780</v>
      </c>
      <c r="E50" s="24">
        <f>1037735-317756</f>
        <v>719979</v>
      </c>
      <c r="F50" s="24">
        <f>1480125-517550</f>
        <v>962575</v>
      </c>
      <c r="G50" s="25">
        <f>9076226-3391306</f>
        <v>5684920</v>
      </c>
      <c r="H50" s="12">
        <v>10521254</v>
      </c>
      <c r="I50" s="10"/>
    </row>
    <row r="51" spans="3:9" ht="12.75">
      <c r="C51">
        <v>2006</v>
      </c>
      <c r="D51" s="18">
        <f>H51-(E51+F51+G51)</f>
        <v>15967438</v>
      </c>
      <c r="E51" s="24">
        <v>1753241</v>
      </c>
      <c r="F51" s="24">
        <v>3953067</v>
      </c>
      <c r="G51" s="25">
        <v>22073414</v>
      </c>
      <c r="H51" s="12">
        <v>43747160</v>
      </c>
      <c r="I51" s="10"/>
    </row>
    <row r="52" spans="3:9" ht="12.75">
      <c r="C52">
        <v>2004</v>
      </c>
      <c r="D52" s="18">
        <f>H52-(E52+F52+G52)</f>
        <v>15191403</v>
      </c>
      <c r="E52" s="18">
        <v>2812275</v>
      </c>
      <c r="F52" s="18">
        <v>3697357</v>
      </c>
      <c r="G52" s="19">
        <v>17987291</v>
      </c>
      <c r="H52" s="1">
        <v>39688326</v>
      </c>
      <c r="I52" s="10"/>
    </row>
    <row r="53" spans="3:9" ht="12.75">
      <c r="C53">
        <v>2002</v>
      </c>
      <c r="D53" s="18">
        <v>11571512</v>
      </c>
      <c r="E53" s="18">
        <v>3639513</v>
      </c>
      <c r="F53" s="18">
        <v>5417424</v>
      </c>
      <c r="G53" s="19">
        <v>19766310</v>
      </c>
      <c r="H53" s="1">
        <v>40394759</v>
      </c>
      <c r="I53" s="10"/>
    </row>
    <row r="54" spans="4:9" ht="12.75">
      <c r="D54" s="20"/>
      <c r="E54" s="20"/>
      <c r="F54" s="20"/>
      <c r="G54" s="21"/>
      <c r="H54" s="9"/>
      <c r="I54" s="10"/>
    </row>
    <row r="55" spans="4:9" ht="12.75">
      <c r="D55" s="20"/>
      <c r="E55" s="20"/>
      <c r="F55" s="20"/>
      <c r="G55" s="21"/>
      <c r="H55" s="9"/>
      <c r="I55" s="10"/>
    </row>
    <row r="56" spans="1:9" ht="12.75">
      <c r="A56" t="s">
        <v>14</v>
      </c>
      <c r="C56">
        <v>2008</v>
      </c>
      <c r="D56" s="24">
        <f>H56-(E56+F56+G56)</f>
        <v>4968309</v>
      </c>
      <c r="E56" s="24">
        <v>1720364</v>
      </c>
      <c r="F56" s="24">
        <v>1802342</v>
      </c>
      <c r="G56" s="25">
        <v>9590222</v>
      </c>
      <c r="H56" s="12">
        <v>18081237</v>
      </c>
      <c r="I56" s="10"/>
    </row>
    <row r="57" spans="3:9" ht="12.75">
      <c r="C57">
        <v>2006</v>
      </c>
      <c r="D57" s="24">
        <f>H57-(E57+F57+G57)</f>
        <v>6819667</v>
      </c>
      <c r="E57" s="24">
        <v>1711913</v>
      </c>
      <c r="F57" s="24">
        <v>3219700</v>
      </c>
      <c r="G57" s="25">
        <v>18568214</v>
      </c>
      <c r="H57" s="12">
        <v>30319494</v>
      </c>
      <c r="I57" s="10"/>
    </row>
    <row r="58" spans="3:9" ht="12.75">
      <c r="C58">
        <v>2004</v>
      </c>
      <c r="D58" s="24">
        <f>H58-(E58+F58+G58)</f>
        <v>12221006</v>
      </c>
      <c r="E58" s="18">
        <v>3453777</v>
      </c>
      <c r="F58" s="18">
        <v>8126230</v>
      </c>
      <c r="G58" s="19">
        <v>47737454</v>
      </c>
      <c r="H58" s="1">
        <v>71538467</v>
      </c>
      <c r="I58" s="10"/>
    </row>
    <row r="59" spans="3:9" ht="12.75">
      <c r="C59">
        <v>2002</v>
      </c>
      <c r="D59" s="24">
        <v>6661444</v>
      </c>
      <c r="E59" s="18">
        <v>1163506</v>
      </c>
      <c r="F59" s="18">
        <v>3504255</v>
      </c>
      <c r="G59" s="19">
        <v>17099682</v>
      </c>
      <c r="H59" s="11">
        <v>28428887</v>
      </c>
      <c r="I59" s="10"/>
    </row>
    <row r="60" spans="4:9" ht="12.75">
      <c r="D60" s="20"/>
      <c r="E60" s="20"/>
      <c r="F60" s="20"/>
      <c r="G60" s="21"/>
      <c r="H60" s="9"/>
      <c r="I60" s="10"/>
    </row>
    <row r="61" spans="4:9" ht="12.75">
      <c r="D61" s="20"/>
      <c r="E61" s="20"/>
      <c r="F61" s="20"/>
      <c r="G61" s="21"/>
      <c r="H61" s="9"/>
      <c r="I61" s="10"/>
    </row>
    <row r="62" spans="1:9" ht="12.75">
      <c r="A62" t="s">
        <v>16</v>
      </c>
      <c r="C62">
        <v>2008</v>
      </c>
      <c r="D62" s="18">
        <f>H62-(E62+F62+G62)</f>
        <v>148291</v>
      </c>
      <c r="E62" s="24">
        <v>49277</v>
      </c>
      <c r="F62" s="24">
        <v>42351</v>
      </c>
      <c r="G62" s="25">
        <v>120319</v>
      </c>
      <c r="H62" s="12">
        <v>360238</v>
      </c>
      <c r="I62" s="10"/>
    </row>
    <row r="63" spans="3:9" ht="12.75">
      <c r="C63">
        <v>2006</v>
      </c>
      <c r="D63" s="18">
        <f>H63-(E63+F63+G63)</f>
        <v>4008788</v>
      </c>
      <c r="E63" s="24">
        <f>37670+509923+596086</f>
        <v>1143679</v>
      </c>
      <c r="F63" s="24">
        <f>35093+389868+1176255</f>
        <v>1601216</v>
      </c>
      <c r="G63" s="25">
        <f>150779+874730+14079871</f>
        <v>15105380</v>
      </c>
      <c r="H63" s="12">
        <f>372864+4931951+16554248</f>
        <v>21859063</v>
      </c>
      <c r="I63" s="10"/>
    </row>
    <row r="64" spans="3:9" ht="12.75">
      <c r="C64">
        <v>2004</v>
      </c>
      <c r="D64" s="18">
        <f>H64-(E64+F64+G64)</f>
        <v>148721</v>
      </c>
      <c r="E64" s="18">
        <f>37219+3475</f>
        <v>40694</v>
      </c>
      <c r="F64" s="18">
        <f>44710+3100</f>
        <v>47810</v>
      </c>
      <c r="G64" s="19">
        <f>163448+8300</f>
        <v>171748</v>
      </c>
      <c r="H64" s="1">
        <f>383785+25188</f>
        <v>408973</v>
      </c>
      <c r="I64" s="10"/>
    </row>
    <row r="65" spans="3:9" ht="12.75">
      <c r="C65">
        <v>2002</v>
      </c>
      <c r="D65" s="18">
        <f>H65-(E65+F65+G65)</f>
        <v>195916</v>
      </c>
      <c r="E65" s="18">
        <f>30179+2550</f>
        <v>32729</v>
      </c>
      <c r="F65" s="18">
        <f>33100+3550</f>
        <v>36650</v>
      </c>
      <c r="G65" s="19">
        <f>73617+4000</f>
        <v>77617</v>
      </c>
      <c r="H65" s="1">
        <f>321182+21730</f>
        <v>342912</v>
      </c>
      <c r="I65" s="10"/>
    </row>
    <row r="66" spans="4:9" ht="12.75">
      <c r="D66" s="20"/>
      <c r="E66" s="20"/>
      <c r="F66" s="20"/>
      <c r="G66" s="21"/>
      <c r="H66" s="9"/>
      <c r="I66" s="10"/>
    </row>
    <row r="67" spans="5:9" ht="12.75">
      <c r="E67" s="1"/>
      <c r="F67" s="1"/>
      <c r="G67" s="11"/>
      <c r="H67" s="11"/>
      <c r="I67" s="10"/>
    </row>
    <row r="68" spans="5:9" ht="12.75">
      <c r="E68" s="1"/>
      <c r="F68" s="1"/>
      <c r="G68" s="11"/>
      <c r="H68" s="11"/>
      <c r="I68" s="10"/>
    </row>
    <row r="69" spans="5:9" ht="12.75">
      <c r="E69" s="1"/>
      <c r="F69" s="1"/>
      <c r="G69" s="11"/>
      <c r="H69" s="11"/>
      <c r="I69" s="10"/>
    </row>
    <row r="70" spans="5:9" ht="12.75">
      <c r="E70" s="29" t="s">
        <v>0</v>
      </c>
      <c r="I70" s="10"/>
    </row>
    <row r="71" spans="5:9" ht="12.75">
      <c r="E71" s="29" t="s">
        <v>1</v>
      </c>
      <c r="I71" s="10"/>
    </row>
    <row r="72" spans="6:9" ht="12.75">
      <c r="F72" s="15"/>
      <c r="I72" s="10"/>
    </row>
    <row r="73" spans="4:9" ht="12.75">
      <c r="D73" s="3" t="s">
        <v>2</v>
      </c>
      <c r="E73" s="3" t="s">
        <v>2</v>
      </c>
      <c r="F73" s="3" t="s">
        <v>2</v>
      </c>
      <c r="G73" s="13" t="s">
        <v>2</v>
      </c>
      <c r="H73" s="3"/>
      <c r="I73" s="10"/>
    </row>
    <row r="74" spans="4:9" ht="12.75">
      <c r="D74" s="3" t="s">
        <v>3</v>
      </c>
      <c r="E74" s="3" t="s">
        <v>3</v>
      </c>
      <c r="F74" s="3" t="s">
        <v>3</v>
      </c>
      <c r="G74" s="13" t="s">
        <v>3</v>
      </c>
      <c r="H74" s="3" t="s">
        <v>4</v>
      </c>
      <c r="I74" s="10"/>
    </row>
    <row r="75" spans="4:9" ht="12.75">
      <c r="D75" s="5" t="s">
        <v>5</v>
      </c>
      <c r="E75" s="5" t="s">
        <v>6</v>
      </c>
      <c r="F75" s="5" t="s">
        <v>7</v>
      </c>
      <c r="G75" s="14" t="s">
        <v>8</v>
      </c>
      <c r="H75" s="5" t="s">
        <v>9</v>
      </c>
      <c r="I75" s="10"/>
    </row>
    <row r="76" spans="4:9" ht="12.75">
      <c r="D76" s="3"/>
      <c r="E76" s="3"/>
      <c r="F76" s="3"/>
      <c r="G76" s="13"/>
      <c r="H76" s="3"/>
      <c r="I76" s="10"/>
    </row>
    <row r="77" spans="1:9" ht="12.75">
      <c r="A77" s="22" t="s">
        <v>17</v>
      </c>
      <c r="C77">
        <v>2008</v>
      </c>
      <c r="D77" s="18">
        <f>H77-(E77+F77+G77)</f>
        <v>98790899</v>
      </c>
      <c r="E77" s="18">
        <f aca="true" t="shared" si="3" ref="E77:H80">E83+E107+E131</f>
        <v>53154767</v>
      </c>
      <c r="F77" s="18">
        <f t="shared" si="3"/>
        <v>72731604</v>
      </c>
      <c r="G77" s="19">
        <f t="shared" si="3"/>
        <v>304137049</v>
      </c>
      <c r="H77" s="11">
        <f t="shared" si="3"/>
        <v>528814319</v>
      </c>
      <c r="I77" s="10"/>
    </row>
    <row r="78" spans="3:9" ht="12.75">
      <c r="C78">
        <v>2006</v>
      </c>
      <c r="D78" s="18">
        <f>H78-(E78+F78+G78)</f>
        <v>99279121</v>
      </c>
      <c r="E78" s="18">
        <f t="shared" si="3"/>
        <v>45982536</v>
      </c>
      <c r="F78" s="18">
        <f t="shared" si="3"/>
        <v>68145477</v>
      </c>
      <c r="G78" s="19">
        <f t="shared" si="3"/>
        <v>265170190</v>
      </c>
      <c r="H78" s="11">
        <f t="shared" si="3"/>
        <v>478577324</v>
      </c>
      <c r="I78" s="10"/>
    </row>
    <row r="79" spans="3:9" ht="12.75">
      <c r="C79">
        <v>2004</v>
      </c>
      <c r="D79" s="18">
        <f>H79-(E79+F79+G79)</f>
        <v>85310450</v>
      </c>
      <c r="E79" s="18">
        <f t="shared" si="3"/>
        <v>40295363</v>
      </c>
      <c r="F79" s="18">
        <f t="shared" si="3"/>
        <v>58931062</v>
      </c>
      <c r="G79" s="19">
        <f t="shared" si="3"/>
        <v>212207742</v>
      </c>
      <c r="H79" s="11">
        <f t="shared" si="3"/>
        <v>396744617</v>
      </c>
      <c r="I79" s="10"/>
    </row>
    <row r="80" spans="3:9" ht="12.75">
      <c r="C80">
        <v>2002</v>
      </c>
      <c r="D80" s="18">
        <f>H80-(E80+F80+G80)</f>
        <v>77244847</v>
      </c>
      <c r="E80" s="18">
        <f t="shared" si="3"/>
        <v>38077998</v>
      </c>
      <c r="F80" s="18">
        <f t="shared" si="3"/>
        <v>56837001</v>
      </c>
      <c r="G80" s="19">
        <f t="shared" si="3"/>
        <v>151085630</v>
      </c>
      <c r="H80" s="11">
        <f t="shared" si="3"/>
        <v>323245476</v>
      </c>
      <c r="I80" s="10"/>
    </row>
    <row r="81" spans="4:9" ht="12.75">
      <c r="D81" s="20"/>
      <c r="E81" s="20"/>
      <c r="F81" s="20"/>
      <c r="G81" s="21"/>
      <c r="H81" s="9"/>
      <c r="I81" s="10"/>
    </row>
    <row r="82" spans="4:9" ht="12.75">
      <c r="D82" s="22"/>
      <c r="E82" s="18"/>
      <c r="F82" s="18"/>
      <c r="G82" s="19"/>
      <c r="H82" s="11"/>
      <c r="I82" s="10"/>
    </row>
    <row r="83" spans="1:9" ht="12.75">
      <c r="A83" t="s">
        <v>11</v>
      </c>
      <c r="C83">
        <v>2008</v>
      </c>
      <c r="D83" s="18">
        <f>H83-(E83+F83+G83)</f>
        <v>50360169</v>
      </c>
      <c r="E83" s="18">
        <f aca="true" t="shared" si="4" ref="E83:H86">E89+E95+E101</f>
        <v>31334544</v>
      </c>
      <c r="F83" s="18">
        <f t="shared" si="4"/>
        <v>43027963</v>
      </c>
      <c r="G83" s="19">
        <f t="shared" si="4"/>
        <v>165231287</v>
      </c>
      <c r="H83" s="11">
        <f t="shared" si="4"/>
        <v>289953963</v>
      </c>
      <c r="I83" s="10"/>
    </row>
    <row r="84" spans="3:9" ht="12.75">
      <c r="C84">
        <v>2006</v>
      </c>
      <c r="D84" s="18">
        <f>H84-(E84+F84+G84)</f>
        <v>58217172</v>
      </c>
      <c r="E84" s="18">
        <f t="shared" si="4"/>
        <v>27196755</v>
      </c>
      <c r="F84" s="18">
        <f t="shared" si="4"/>
        <v>36625087</v>
      </c>
      <c r="G84" s="19">
        <f t="shared" si="4"/>
        <v>123716420</v>
      </c>
      <c r="H84" s="11">
        <f t="shared" si="4"/>
        <v>245755434</v>
      </c>
      <c r="I84" s="10"/>
    </row>
    <row r="85" spans="3:9" ht="12.75">
      <c r="C85">
        <v>2004</v>
      </c>
      <c r="D85" s="18">
        <f>H85-(E85+F85+G85)</f>
        <v>39720944</v>
      </c>
      <c r="E85" s="18">
        <f t="shared" si="4"/>
        <v>19218397</v>
      </c>
      <c r="F85" s="18">
        <f t="shared" si="4"/>
        <v>27351107</v>
      </c>
      <c r="G85" s="19">
        <f t="shared" si="4"/>
        <v>91967512</v>
      </c>
      <c r="H85" s="11">
        <f t="shared" si="4"/>
        <v>178257960</v>
      </c>
      <c r="I85" s="10"/>
    </row>
    <row r="86" spans="3:9" ht="12.75">
      <c r="C86">
        <v>2002</v>
      </c>
      <c r="D86" s="18">
        <f>H86-(E86+F86+G86)</f>
        <v>36194520</v>
      </c>
      <c r="E86" s="18">
        <f t="shared" si="4"/>
        <v>18928718</v>
      </c>
      <c r="F86" s="18">
        <f t="shared" si="4"/>
        <v>27558110</v>
      </c>
      <c r="G86" s="19">
        <f t="shared" si="4"/>
        <v>69592901</v>
      </c>
      <c r="H86" s="11">
        <f t="shared" si="4"/>
        <v>152274249</v>
      </c>
      <c r="I86" s="10"/>
    </row>
    <row r="87" spans="4:9" ht="12.75">
      <c r="D87" s="20"/>
      <c r="E87" s="20"/>
      <c r="F87" s="20"/>
      <c r="G87" s="21"/>
      <c r="H87" s="9"/>
      <c r="I87" s="10"/>
    </row>
    <row r="88" spans="4:9" ht="12.75">
      <c r="D88" s="18"/>
      <c r="E88" s="18"/>
      <c r="F88" s="18"/>
      <c r="G88" s="19"/>
      <c r="H88" s="11"/>
      <c r="I88" s="10"/>
    </row>
    <row r="89" spans="1:9" ht="12.75">
      <c r="A89" t="s">
        <v>12</v>
      </c>
      <c r="C89">
        <v>2008</v>
      </c>
      <c r="D89" s="18">
        <f>H89-(E89+F89+G89)</f>
        <v>29672897</v>
      </c>
      <c r="E89" s="24">
        <f>14018404+145483</f>
        <v>14163887</v>
      </c>
      <c r="F89" s="24">
        <f>22042111+319384</f>
        <v>22361495</v>
      </c>
      <c r="G89" s="25">
        <f>93855136+546115</f>
        <v>94401251</v>
      </c>
      <c r="H89" s="17">
        <v>160599530</v>
      </c>
      <c r="I89" s="10"/>
    </row>
    <row r="90" spans="3:9" ht="12.75">
      <c r="C90">
        <v>2006</v>
      </c>
      <c r="D90" s="18">
        <f>H90-(E90+F90+G90)</f>
        <v>18311216</v>
      </c>
      <c r="E90" s="24">
        <v>9910093</v>
      </c>
      <c r="F90" s="24">
        <v>15959417</v>
      </c>
      <c r="G90" s="25">
        <v>58731627</v>
      </c>
      <c r="H90" s="17">
        <v>102912353</v>
      </c>
      <c r="I90" s="10"/>
    </row>
    <row r="91" spans="3:9" ht="12.75">
      <c r="C91">
        <v>2004</v>
      </c>
      <c r="D91" s="18">
        <f>H91-(E91+F91+G91)</f>
        <v>20223299</v>
      </c>
      <c r="E91" s="18">
        <v>10997659</v>
      </c>
      <c r="F91" s="18">
        <v>16853197</v>
      </c>
      <c r="G91" s="19">
        <v>60710939</v>
      </c>
      <c r="H91" s="1">
        <v>108785094</v>
      </c>
      <c r="I91" s="10"/>
    </row>
    <row r="92" spans="3:9" ht="12.75">
      <c r="C92">
        <v>2002</v>
      </c>
      <c r="D92" s="18">
        <v>19418638</v>
      </c>
      <c r="E92" s="18">
        <v>9884766</v>
      </c>
      <c r="F92" s="18">
        <v>15337068</v>
      </c>
      <c r="G92" s="19">
        <v>40099148</v>
      </c>
      <c r="H92" s="1">
        <v>84739620</v>
      </c>
      <c r="I92" s="10"/>
    </row>
    <row r="93" spans="4:9" ht="12.75">
      <c r="D93" s="20"/>
      <c r="E93" s="20"/>
      <c r="F93" s="20"/>
      <c r="G93" s="21"/>
      <c r="H93" s="9"/>
      <c r="I93" s="10"/>
    </row>
    <row r="94" spans="4:9" ht="12.75">
      <c r="D94" s="23"/>
      <c r="E94" s="20"/>
      <c r="F94" s="20"/>
      <c r="G94" s="21"/>
      <c r="H94" s="9"/>
      <c r="I94" s="10"/>
    </row>
    <row r="95" spans="1:9" ht="12.75">
      <c r="A95" t="s">
        <v>13</v>
      </c>
      <c r="C95">
        <v>2008</v>
      </c>
      <c r="D95" s="18">
        <f>H95-(E95+F95+G95)</f>
        <v>5852916</v>
      </c>
      <c r="E95" s="24">
        <f>11409438+318704</f>
        <v>11728142</v>
      </c>
      <c r="F95" s="24">
        <f>14046024+281532</f>
        <v>14327556</v>
      </c>
      <c r="G95" s="25">
        <f>47685138+685842</f>
        <v>48370980</v>
      </c>
      <c r="H95" s="12">
        <v>80279594</v>
      </c>
      <c r="I95" s="10"/>
    </row>
    <row r="96" spans="3:9" ht="12.75">
      <c r="C96">
        <v>2006</v>
      </c>
      <c r="D96" s="18">
        <f>H96-(E96+F96+G96)</f>
        <v>26847142</v>
      </c>
      <c r="E96" s="24">
        <v>11112605</v>
      </c>
      <c r="F96" s="24">
        <v>13225694</v>
      </c>
      <c r="G96" s="25">
        <v>42604361</v>
      </c>
      <c r="H96" s="12">
        <v>93789802</v>
      </c>
      <c r="I96" s="10"/>
    </row>
    <row r="97" spans="3:9" ht="12.75">
      <c r="C97">
        <v>2004</v>
      </c>
      <c r="D97" s="18">
        <f>H97-(E97+F97+G97)</f>
        <v>11591434</v>
      </c>
      <c r="E97" s="18">
        <v>4325345</v>
      </c>
      <c r="F97" s="18">
        <v>5340966</v>
      </c>
      <c r="G97" s="19">
        <v>15088498</v>
      </c>
      <c r="H97" s="1">
        <v>36346243</v>
      </c>
      <c r="I97" s="10"/>
    </row>
    <row r="98" spans="3:9" ht="12.75">
      <c r="C98">
        <v>2002</v>
      </c>
      <c r="D98" s="18">
        <v>7756275</v>
      </c>
      <c r="E98" s="18">
        <v>3960193</v>
      </c>
      <c r="F98" s="18">
        <v>4914115</v>
      </c>
      <c r="G98" s="19">
        <v>12569360</v>
      </c>
      <c r="H98" s="1">
        <v>29199943</v>
      </c>
      <c r="I98" s="10"/>
    </row>
    <row r="99" spans="4:9" ht="12.75">
      <c r="D99" s="20"/>
      <c r="E99" s="20"/>
      <c r="F99" s="20"/>
      <c r="G99" s="21"/>
      <c r="H99" s="9"/>
      <c r="I99" s="10"/>
    </row>
    <row r="100" spans="4:9" ht="12.75">
      <c r="D100" s="20"/>
      <c r="E100" s="20"/>
      <c r="F100" s="20"/>
      <c r="G100" s="21"/>
      <c r="H100" s="9"/>
      <c r="I100" s="10"/>
    </row>
    <row r="101" spans="1:9" ht="12.75">
      <c r="A101" t="s">
        <v>14</v>
      </c>
      <c r="C101">
        <v>2008</v>
      </c>
      <c r="D101" s="18">
        <f>H101-(E101+F101+G101)</f>
        <v>14834356</v>
      </c>
      <c r="E101" s="24">
        <f>5117258+325257</f>
        <v>5442515</v>
      </c>
      <c r="F101" s="24">
        <f>5959796+379116</f>
        <v>6338912</v>
      </c>
      <c r="G101" s="25">
        <f>21126276+1332780</f>
        <v>22459056</v>
      </c>
      <c r="H101" s="12">
        <v>49074839</v>
      </c>
      <c r="I101" s="10"/>
    </row>
    <row r="102" spans="3:9" ht="12.75">
      <c r="C102">
        <v>2006</v>
      </c>
      <c r="D102" s="18">
        <f>H102-(E102+F102+G102)</f>
        <v>13058814</v>
      </c>
      <c r="E102" s="24">
        <v>6174057</v>
      </c>
      <c r="F102" s="24">
        <v>7439976</v>
      </c>
      <c r="G102" s="25">
        <v>22380432</v>
      </c>
      <c r="H102" s="12">
        <v>49053279</v>
      </c>
      <c r="I102" s="10"/>
    </row>
    <row r="103" spans="3:9" ht="12.75">
      <c r="C103">
        <v>2004</v>
      </c>
      <c r="D103" s="18">
        <f>H103-(E103+F103+G103)</f>
        <v>7906211</v>
      </c>
      <c r="E103" s="18">
        <v>3895393</v>
      </c>
      <c r="F103" s="18">
        <v>5156944</v>
      </c>
      <c r="G103" s="19">
        <v>16168075</v>
      </c>
      <c r="H103" s="1">
        <v>33126623</v>
      </c>
      <c r="I103" s="10"/>
    </row>
    <row r="104" spans="3:9" ht="12.75">
      <c r="C104">
        <v>2002</v>
      </c>
      <c r="D104" s="24">
        <v>9019607</v>
      </c>
      <c r="E104" s="18">
        <v>5083759</v>
      </c>
      <c r="F104" s="18">
        <v>7306927</v>
      </c>
      <c r="G104" s="19">
        <v>16924393</v>
      </c>
      <c r="H104" s="11">
        <v>38334686</v>
      </c>
      <c r="I104" s="10"/>
    </row>
    <row r="105" spans="4:8" ht="12.75">
      <c r="D105" s="20"/>
      <c r="E105" s="20"/>
      <c r="F105" s="20"/>
      <c r="G105" s="21"/>
      <c r="H105" s="9"/>
    </row>
    <row r="106" spans="4:8" ht="12.75">
      <c r="D106" s="22"/>
      <c r="E106" s="18"/>
      <c r="F106" s="18"/>
      <c r="G106" s="19"/>
      <c r="H106" s="11"/>
    </row>
    <row r="107" spans="1:8" ht="12.75">
      <c r="A107" t="s">
        <v>15</v>
      </c>
      <c r="C107">
        <v>2008</v>
      </c>
      <c r="D107" s="18">
        <f>H107-(E107+F107+G107)</f>
        <v>47682684</v>
      </c>
      <c r="E107" s="18">
        <f aca="true" t="shared" si="5" ref="E107:H110">E113+E119+E125</f>
        <v>21670505</v>
      </c>
      <c r="F107" s="18">
        <f t="shared" si="5"/>
        <v>29514913</v>
      </c>
      <c r="G107" s="19">
        <f t="shared" si="5"/>
        <v>137981721</v>
      </c>
      <c r="H107" s="11">
        <f t="shared" si="5"/>
        <v>236849823</v>
      </c>
    </row>
    <row r="108" spans="3:9" ht="12.75">
      <c r="C108">
        <v>2006</v>
      </c>
      <c r="D108" s="18">
        <f>H108-(E108+F108+G108)</f>
        <v>39725385</v>
      </c>
      <c r="E108" s="18">
        <f t="shared" si="5"/>
        <v>18553850</v>
      </c>
      <c r="F108" s="18">
        <f t="shared" si="5"/>
        <v>31269666</v>
      </c>
      <c r="G108" s="19">
        <f t="shared" si="5"/>
        <v>140699192</v>
      </c>
      <c r="H108" s="11">
        <f t="shared" si="5"/>
        <v>230248093</v>
      </c>
      <c r="I108" s="10"/>
    </row>
    <row r="109" spans="3:9" ht="12.75">
      <c r="C109">
        <v>2004</v>
      </c>
      <c r="D109" s="18">
        <f>H109-(E109+F109+G109)</f>
        <v>44816632</v>
      </c>
      <c r="E109" s="18">
        <f t="shared" si="5"/>
        <v>20989246</v>
      </c>
      <c r="F109" s="18">
        <f t="shared" si="5"/>
        <v>31506128</v>
      </c>
      <c r="G109" s="19">
        <f t="shared" si="5"/>
        <v>120095596</v>
      </c>
      <c r="H109" s="11">
        <f t="shared" si="5"/>
        <v>217407602</v>
      </c>
      <c r="I109" s="10"/>
    </row>
    <row r="110" spans="3:9" ht="12.75">
      <c r="C110">
        <v>2002</v>
      </c>
      <c r="D110" s="18">
        <f>H110-(E110+F110+G110)</f>
        <v>40361214</v>
      </c>
      <c r="E110" s="18">
        <f t="shared" si="5"/>
        <v>18914839</v>
      </c>
      <c r="F110" s="18">
        <f t="shared" si="5"/>
        <v>28917621</v>
      </c>
      <c r="G110" s="19">
        <f t="shared" si="5"/>
        <v>80851976</v>
      </c>
      <c r="H110" s="11">
        <f t="shared" si="5"/>
        <v>169045650</v>
      </c>
      <c r="I110" s="10"/>
    </row>
    <row r="111" spans="4:8" ht="12.75">
      <c r="D111" s="20"/>
      <c r="E111" s="20"/>
      <c r="F111" s="20"/>
      <c r="G111" s="21"/>
      <c r="H111" s="9"/>
    </row>
    <row r="112" spans="4:8" ht="12.75">
      <c r="D112" s="18"/>
      <c r="E112" s="18"/>
      <c r="F112" s="18"/>
      <c r="G112" s="19"/>
      <c r="H112" s="11"/>
    </row>
    <row r="113" spans="1:8" ht="12.75">
      <c r="A113" t="s">
        <v>12</v>
      </c>
      <c r="C113">
        <v>2008</v>
      </c>
      <c r="D113" s="18">
        <f>H113-(E113+F113+G113)</f>
        <v>22031800</v>
      </c>
      <c r="E113" s="24">
        <f>12290739</f>
        <v>12290739</v>
      </c>
      <c r="F113" s="24">
        <f>17155254</f>
        <v>17155254</v>
      </c>
      <c r="G113" s="25">
        <f>139550+78187725</f>
        <v>78327275</v>
      </c>
      <c r="H113" s="17">
        <v>129805068</v>
      </c>
    </row>
    <row r="114" spans="3:9" ht="12.75">
      <c r="C114">
        <v>2006</v>
      </c>
      <c r="D114" s="18">
        <f>H114-(E114+F114+G114)</f>
        <v>23409558</v>
      </c>
      <c r="E114" s="24">
        <v>14104340</v>
      </c>
      <c r="F114" s="24">
        <v>23275666</v>
      </c>
      <c r="G114" s="25">
        <v>100372228</v>
      </c>
      <c r="H114" s="17">
        <v>161161792</v>
      </c>
      <c r="I114" s="10"/>
    </row>
    <row r="115" spans="3:9" ht="12.75">
      <c r="C115">
        <v>2004</v>
      </c>
      <c r="D115" s="18">
        <f>H115-(E115+F115+G115)</f>
        <v>24690063</v>
      </c>
      <c r="E115" s="18">
        <v>13148354</v>
      </c>
      <c r="F115" s="18">
        <v>20075446</v>
      </c>
      <c r="G115" s="19">
        <v>77066910</v>
      </c>
      <c r="H115" s="1">
        <v>134980773</v>
      </c>
      <c r="I115" s="10"/>
    </row>
    <row r="116" spans="3:9" ht="12.75">
      <c r="C116">
        <v>2002</v>
      </c>
      <c r="D116" s="18">
        <v>23247576</v>
      </c>
      <c r="E116" s="18">
        <v>11890467</v>
      </c>
      <c r="F116" s="18">
        <v>17820493</v>
      </c>
      <c r="G116" s="19">
        <v>46979851</v>
      </c>
      <c r="H116" s="1">
        <v>99938387</v>
      </c>
      <c r="I116" s="10"/>
    </row>
    <row r="117" spans="4:8" ht="12.75">
      <c r="D117" s="20"/>
      <c r="E117" s="20"/>
      <c r="F117" s="20"/>
      <c r="G117" s="21"/>
      <c r="H117" s="9"/>
    </row>
    <row r="118" spans="4:8" ht="12.75">
      <c r="D118" s="20"/>
      <c r="E118" s="20"/>
      <c r="F118" s="20"/>
      <c r="G118" s="21"/>
      <c r="H118" s="9"/>
    </row>
    <row r="119" spans="1:8" ht="12.75">
      <c r="A119" t="s">
        <v>13</v>
      </c>
      <c r="C119">
        <v>2008</v>
      </c>
      <c r="D119" s="24">
        <f>H119-(E119+F119+G119)</f>
        <v>15660537</v>
      </c>
      <c r="E119" s="24">
        <v>6149018</v>
      </c>
      <c r="F119" s="24">
        <v>7696698</v>
      </c>
      <c r="G119" s="25">
        <f>36080750</f>
        <v>36080750</v>
      </c>
      <c r="H119" s="12">
        <v>65587003</v>
      </c>
    </row>
    <row r="120" spans="3:9" ht="12.75">
      <c r="C120">
        <v>2006</v>
      </c>
      <c r="D120" s="24">
        <f>H120-(E120+F120+G120)</f>
        <v>8500046</v>
      </c>
      <c r="E120" s="24">
        <v>1734840</v>
      </c>
      <c r="F120" s="24">
        <v>2914055</v>
      </c>
      <c r="G120" s="25">
        <v>14630958</v>
      </c>
      <c r="H120" s="12">
        <v>27779899</v>
      </c>
      <c r="I120" s="10"/>
    </row>
    <row r="121" spans="3:9" ht="12.75">
      <c r="C121">
        <v>2004</v>
      </c>
      <c r="D121" s="24">
        <f>H121-(E121+F121+G121)</f>
        <v>10635400</v>
      </c>
      <c r="E121" s="24">
        <v>3464801</v>
      </c>
      <c r="F121" s="24">
        <v>5029996</v>
      </c>
      <c r="G121" s="25">
        <v>18478547</v>
      </c>
      <c r="H121" s="1">
        <v>37608744</v>
      </c>
      <c r="I121" s="10"/>
    </row>
    <row r="122" spans="3:9" ht="12.75">
      <c r="C122">
        <v>2002</v>
      </c>
      <c r="D122" s="18">
        <v>7647688</v>
      </c>
      <c r="E122" s="18">
        <v>2384434</v>
      </c>
      <c r="F122" s="18">
        <v>3456359</v>
      </c>
      <c r="G122" s="19">
        <v>9880506</v>
      </c>
      <c r="H122" s="1">
        <v>23368987</v>
      </c>
      <c r="I122" s="10"/>
    </row>
    <row r="123" spans="4:8" ht="12.75">
      <c r="D123" s="20"/>
      <c r="E123" s="20"/>
      <c r="F123" s="20"/>
      <c r="G123" s="21"/>
      <c r="H123" s="9"/>
    </row>
    <row r="124" spans="4:11" ht="12.75">
      <c r="D124" s="23"/>
      <c r="E124" s="20"/>
      <c r="F124" s="20"/>
      <c r="G124" s="21"/>
      <c r="H124" s="9"/>
      <c r="J124" s="10"/>
      <c r="K124" s="9"/>
    </row>
    <row r="125" spans="1:11" ht="12.75">
      <c r="A125" t="s">
        <v>14</v>
      </c>
      <c r="C125">
        <v>2008</v>
      </c>
      <c r="D125" s="18">
        <f>H125-(E125+F125+G125)</f>
        <v>9990347</v>
      </c>
      <c r="E125" s="24">
        <f>5195+3225553</f>
        <v>3230748</v>
      </c>
      <c r="F125" s="24">
        <f>4000+4658961</f>
        <v>4662961</v>
      </c>
      <c r="G125" s="25">
        <f>23566096+7600</f>
        <v>23573696</v>
      </c>
      <c r="H125" s="12">
        <v>41457752</v>
      </c>
      <c r="J125" s="10"/>
      <c r="K125" s="9"/>
    </row>
    <row r="126" spans="3:11" ht="12.75">
      <c r="C126">
        <v>2006</v>
      </c>
      <c r="D126" s="18">
        <f>H126-(E126+F126+G126)</f>
        <v>7815781</v>
      </c>
      <c r="E126" s="24">
        <v>2714670</v>
      </c>
      <c r="F126" s="24">
        <v>5079945</v>
      </c>
      <c r="G126" s="25">
        <v>25696006</v>
      </c>
      <c r="H126" s="12">
        <v>41306402</v>
      </c>
      <c r="J126" s="10"/>
      <c r="K126" s="9"/>
    </row>
    <row r="127" spans="3:11" ht="12.75">
      <c r="C127">
        <v>2004</v>
      </c>
      <c r="D127" s="18">
        <f>H127-(E127+F127+G127)</f>
        <v>9491169</v>
      </c>
      <c r="E127" s="18">
        <v>4376091</v>
      </c>
      <c r="F127" s="18">
        <v>6400686</v>
      </c>
      <c r="G127" s="19">
        <v>24550139</v>
      </c>
      <c r="H127" s="1">
        <v>44818085</v>
      </c>
      <c r="J127" s="10"/>
      <c r="K127" s="9"/>
    </row>
    <row r="128" spans="3:8" ht="12.75">
      <c r="C128">
        <v>2002</v>
      </c>
      <c r="D128" s="24">
        <v>9465950</v>
      </c>
      <c r="E128" s="18">
        <v>4639938</v>
      </c>
      <c r="F128" s="18">
        <v>7640769</v>
      </c>
      <c r="G128" s="19">
        <v>23991619</v>
      </c>
      <c r="H128" s="11">
        <v>45738276</v>
      </c>
    </row>
    <row r="129" spans="4:8" ht="12.75">
      <c r="D129" s="20"/>
      <c r="E129" s="20"/>
      <c r="F129" s="20"/>
      <c r="G129" s="21"/>
      <c r="H129" s="9"/>
    </row>
    <row r="130" spans="4:8" ht="12.75">
      <c r="D130" s="20"/>
      <c r="E130" s="20"/>
      <c r="F130" s="20"/>
      <c r="G130" s="21"/>
      <c r="H130" s="9"/>
    </row>
    <row r="131" spans="1:8" ht="12.75">
      <c r="A131" t="s">
        <v>16</v>
      </c>
      <c r="C131">
        <v>2008</v>
      </c>
      <c r="D131" s="18">
        <f>H131-(E131+F131+G131)</f>
        <v>748046</v>
      </c>
      <c r="E131" s="24">
        <v>149718</v>
      </c>
      <c r="F131" s="24">
        <v>188728</v>
      </c>
      <c r="G131" s="25">
        <v>924041</v>
      </c>
      <c r="H131" s="12">
        <v>2010533</v>
      </c>
    </row>
    <row r="132" spans="3:8" ht="12.75">
      <c r="C132">
        <v>2006</v>
      </c>
      <c r="D132" s="18">
        <f>H132-(E132+F132+G132)</f>
        <v>1336564</v>
      </c>
      <c r="E132" s="24">
        <v>231931</v>
      </c>
      <c r="F132" s="24">
        <v>250724</v>
      </c>
      <c r="G132" s="25">
        <v>754578</v>
      </c>
      <c r="H132" s="12">
        <v>2573797</v>
      </c>
    </row>
    <row r="133" spans="3:8" ht="12.75">
      <c r="C133">
        <v>2004</v>
      </c>
      <c r="D133" s="18">
        <f>H133-(E133+F133+G133)</f>
        <v>772874</v>
      </c>
      <c r="E133" s="18">
        <f>59320+26566+1834</f>
        <v>87720</v>
      </c>
      <c r="F133" s="18">
        <f>49680+21500+2647</f>
        <v>73827</v>
      </c>
      <c r="G133" s="19">
        <f>112580+29405+2649</f>
        <v>144634</v>
      </c>
      <c r="H133" s="1">
        <f>378881+686886+13288</f>
        <v>1079055</v>
      </c>
    </row>
    <row r="134" spans="3:8" ht="12.75">
      <c r="C134">
        <v>2002</v>
      </c>
      <c r="D134" s="18">
        <f>H134-(E134+F134+G134)</f>
        <v>689113</v>
      </c>
      <c r="E134" s="18">
        <f>51321+18750+164370</f>
        <v>234441</v>
      </c>
      <c r="F134" s="18">
        <f>58320+17400+285550</f>
        <v>361270</v>
      </c>
      <c r="G134" s="19">
        <f>90503+28000+522250</f>
        <v>640753</v>
      </c>
      <c r="H134" s="1">
        <f>378365+608519+938693</f>
        <v>1925577</v>
      </c>
    </row>
    <row r="135" spans="4:8" ht="12.75">
      <c r="D135" s="18"/>
      <c r="E135" s="18"/>
      <c r="F135" s="18"/>
      <c r="G135" s="19"/>
      <c r="H135" s="11"/>
    </row>
    <row r="136" spans="1:8" ht="12.75">
      <c r="A136" t="s">
        <v>18</v>
      </c>
      <c r="C136">
        <v>2008</v>
      </c>
      <c r="D136" s="18">
        <f aca="true" t="shared" si="6" ref="D136:H138">D8+D77</f>
        <v>159664485</v>
      </c>
      <c r="E136" s="18">
        <f t="shared" si="6"/>
        <v>74637179</v>
      </c>
      <c r="F136" s="18">
        <f t="shared" si="6"/>
        <v>99727505</v>
      </c>
      <c r="G136" s="19">
        <f t="shared" si="6"/>
        <v>464844760</v>
      </c>
      <c r="H136" s="11">
        <f t="shared" si="6"/>
        <v>798873929</v>
      </c>
    </row>
    <row r="137" spans="3:8" ht="12.75">
      <c r="C137">
        <v>2006</v>
      </c>
      <c r="D137" s="18">
        <f t="shared" si="6"/>
        <v>192830849</v>
      </c>
      <c r="E137" s="18">
        <f t="shared" si="6"/>
        <v>70707499</v>
      </c>
      <c r="F137" s="18">
        <f t="shared" si="6"/>
        <v>106018666</v>
      </c>
      <c r="G137" s="19">
        <f t="shared" si="6"/>
        <v>491652376</v>
      </c>
      <c r="H137" s="11">
        <f t="shared" si="6"/>
        <v>861209390</v>
      </c>
    </row>
    <row r="138" spans="3:8" ht="12.75">
      <c r="C138">
        <v>2004</v>
      </c>
      <c r="D138" s="18">
        <f t="shared" si="6"/>
        <v>158849255</v>
      </c>
      <c r="E138" s="18">
        <f t="shared" si="6"/>
        <v>61263839</v>
      </c>
      <c r="F138" s="18">
        <f t="shared" si="6"/>
        <v>95215696</v>
      </c>
      <c r="G138" s="19">
        <f t="shared" si="6"/>
        <v>405487176</v>
      </c>
      <c r="H138" s="11">
        <f t="shared" si="6"/>
        <v>720815966</v>
      </c>
    </row>
    <row r="139" spans="3:8" ht="12.75">
      <c r="C139">
        <v>2002</v>
      </c>
      <c r="D139" s="24">
        <v>136147367</v>
      </c>
      <c r="E139" s="24">
        <v>55526051</v>
      </c>
      <c r="F139" s="24">
        <v>86946952</v>
      </c>
      <c r="G139" s="25">
        <v>259222356</v>
      </c>
      <c r="H139" s="12">
        <v>537842726</v>
      </c>
    </row>
    <row r="140" spans="4:8" ht="12.75">
      <c r="D140" s="20"/>
      <c r="E140" s="20"/>
      <c r="F140" s="20"/>
      <c r="G140" s="27"/>
      <c r="H140" s="9"/>
    </row>
    <row r="141" spans="4:7" ht="12.75">
      <c r="D141" s="22"/>
      <c r="E141" s="22"/>
      <c r="F141" s="22"/>
      <c r="G141" s="26"/>
    </row>
    <row r="142" spans="4:7" ht="12.75">
      <c r="D142" s="22"/>
      <c r="E142" s="22"/>
      <c r="F142" s="22"/>
      <c r="G142" s="26"/>
    </row>
    <row r="143" spans="4:7" ht="12.75">
      <c r="D143" s="22"/>
      <c r="E143" s="22"/>
      <c r="F143" s="22"/>
      <c r="G143" s="26"/>
    </row>
    <row r="144" spans="4:7" ht="12.75">
      <c r="D144" s="22"/>
      <c r="E144" s="22"/>
      <c r="F144" s="22"/>
      <c r="G144" s="26"/>
    </row>
    <row r="145" spans="4:7" ht="12.75">
      <c r="D145" s="22"/>
      <c r="E145" s="22"/>
      <c r="F145" s="22"/>
      <c r="G145" s="26"/>
    </row>
    <row r="146" spans="4:7" ht="12.75">
      <c r="D146" s="22"/>
      <c r="E146" s="22"/>
      <c r="F146" s="22"/>
      <c r="G146" s="26"/>
    </row>
    <row r="147" spans="4:7" ht="12.75">
      <c r="D147" s="22"/>
      <c r="E147" s="22"/>
      <c r="F147" s="22"/>
      <c r="G147" s="26"/>
    </row>
    <row r="148" spans="4:7" ht="12.75">
      <c r="D148" s="22"/>
      <c r="E148" s="22"/>
      <c r="F148" s="22"/>
      <c r="G148" s="26"/>
    </row>
  </sheetData>
  <sheetProtection/>
  <printOptions/>
  <pageMargins left="0.25" right="0.25" top="0.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2009-12-04T14:37:21Z</cp:lastPrinted>
  <dcterms:created xsi:type="dcterms:W3CDTF">2003-05-27T16:35:04Z</dcterms:created>
  <dcterms:modified xsi:type="dcterms:W3CDTF">2009-12-04T14:37:26Z</dcterms:modified>
  <cp:category/>
  <cp:version/>
  <cp:contentType/>
  <cp:contentStatus/>
</cp:coreProperties>
</file>