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65380" windowWidth="14628" windowHeight="4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<sst xmlns="http://schemas.openxmlformats.org/spreadsheetml/2006/main" count="23" uniqueCount="19">
  <si>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</si>
  <si>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</si>
  <si>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</si>
  <si>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</si>
  <si>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</si>
  <si>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</si>
  <si>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</si>
  <si>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</si>
  <si>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</si>
  <si>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</si>
  <si>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</si>
  <si>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</si>
  <si>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</si>
  <si>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</si>
  <si>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</si>
  <si>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</si>
  <si>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>(in millions of dollars)</t>
  </si>
  <si>
    <t xml:space="preserve"> Financial Activity of General Election Congressional Candidates - 1994-2006</t>
  </si>
  <si>
    <t>Through 20 days prior to the general election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</si>
</sst>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71">
      <selection activeCell="L36" sqref="L1:M16384"/>
    </sheetView>
  </sheetViews>
  <sheetFormatPr defaultColWidth="9.140625" defaultRowHeight="12.75"/>
  <cols>
    <col min="10" max="10" width="12.7109375" style="0" bestFit="1" customWidth="1"/>
    <col min="11" max="11" width="11.8515625" style="0" bestFit="1" customWidth="1"/>
    <col min="12" max="13" width="8.8515625" style="2" customWidth="1"/>
  </cols>
  <sheetData>
    <row r="1" spans="3:11" ht="12.75">
      <c r="C1" s="1"/>
      <c r="D1" s="1"/>
      <c r="E1" s="2"/>
      <c r="F1" s="3" t="s">
        <v>17</v>
      </c>
      <c r="G1" s="4"/>
      <c r="H1" s="1"/>
      <c r="I1" s="2"/>
      <c r="J1" s="1"/>
      <c r="K1" s="1"/>
    </row>
    <row r="2" spans="2:11" ht="12.75">
      <c r="B2" s="5"/>
      <c r="C2" s="3"/>
      <c r="D2" s="3" t="s">
        <v>0</v>
      </c>
      <c r="E2" s="4"/>
      <c r="F2" s="3" t="s">
        <v>0</v>
      </c>
      <c r="G2" s="4"/>
      <c r="H2" s="3" t="s">
        <v>1</v>
      </c>
      <c r="I2" s="2"/>
      <c r="J2" s="3"/>
      <c r="K2" s="3"/>
    </row>
    <row r="3" spans="2:11" ht="13.5" thickBot="1">
      <c r="B3" s="6" t="s">
        <v>2</v>
      </c>
      <c r="C3" s="7" t="s">
        <v>3</v>
      </c>
      <c r="D3" s="7" t="s">
        <v>4</v>
      </c>
      <c r="E3" s="8"/>
      <c r="F3" s="7" t="s">
        <v>5</v>
      </c>
      <c r="G3" s="8"/>
      <c r="H3" s="7" t="s">
        <v>6</v>
      </c>
      <c r="I3" s="9"/>
      <c r="J3" s="7" t="s">
        <v>7</v>
      </c>
      <c r="K3" s="7" t="s">
        <v>8</v>
      </c>
    </row>
    <row r="4" spans="1:11" ht="12.75">
      <c r="A4" s="10" t="s">
        <v>9</v>
      </c>
      <c r="C4" s="1"/>
      <c r="D4" s="1"/>
      <c r="E4" s="2"/>
      <c r="F4" s="1"/>
      <c r="G4" s="2"/>
      <c r="H4" s="1"/>
      <c r="I4" s="2"/>
      <c r="J4" s="1"/>
      <c r="K4" s="1"/>
    </row>
    <row r="5" spans="1:11" ht="12.75">
      <c r="A5">
        <v>2006</v>
      </c>
      <c r="B5">
        <f aca="true" t="shared" si="0" ref="B5:D11">B14+B47</f>
        <v>837</v>
      </c>
      <c r="C5" s="1">
        <f t="shared" si="0"/>
        <v>677.92</v>
      </c>
      <c r="D5" s="1">
        <f t="shared" si="0"/>
        <v>373.01</v>
      </c>
      <c r="E5" s="2">
        <f>D5/C5</f>
        <v>0.5502271654472505</v>
      </c>
      <c r="F5" s="1">
        <f aca="true" t="shared" si="1" ref="F5:F11">F14+F47</f>
        <v>252.95999999999998</v>
      </c>
      <c r="G5" s="2">
        <f>F5/C5</f>
        <v>0.3731413736134057</v>
      </c>
      <c r="H5" s="1">
        <f aca="true" t="shared" si="2" ref="H5:H11">H14+H47</f>
        <v>30.240000000000002</v>
      </c>
      <c r="I5" s="2">
        <f>H5/C5</f>
        <v>0.04460703327826293</v>
      </c>
      <c r="J5" s="1">
        <f aca="true" t="shared" si="3" ref="J5:K11">J14+J47</f>
        <v>563.81</v>
      </c>
      <c r="K5" s="1">
        <f t="shared" si="3"/>
        <v>258.64</v>
      </c>
    </row>
    <row r="6" spans="1:11" ht="12.75">
      <c r="A6" s="11">
        <v>2004</v>
      </c>
      <c r="B6">
        <f t="shared" si="0"/>
        <v>824</v>
      </c>
      <c r="C6" s="1">
        <f t="shared" si="0"/>
        <v>543.72</v>
      </c>
      <c r="D6" s="1">
        <f t="shared" si="0"/>
        <v>312.25</v>
      </c>
      <c r="E6" s="2">
        <f aca="true" t="shared" si="4" ref="E6:E11">D6/C6</f>
        <v>0.5742845582284999</v>
      </c>
      <c r="F6" s="1">
        <f t="shared" si="1"/>
        <v>194.19</v>
      </c>
      <c r="G6" s="2">
        <f aca="true" t="shared" si="5" ref="G6:G11">F6/C6</f>
        <v>0.3571507393511366</v>
      </c>
      <c r="H6" s="1">
        <f t="shared" si="2"/>
        <v>21.71</v>
      </c>
      <c r="I6" s="2">
        <f aca="true" t="shared" si="6" ref="I6:I11">H6/C6</f>
        <v>0.03992863974104318</v>
      </c>
      <c r="J6" s="1">
        <f t="shared" si="3"/>
        <v>432.67999999999995</v>
      </c>
      <c r="K6" s="1">
        <f t="shared" si="3"/>
        <v>226.58</v>
      </c>
    </row>
    <row r="7" spans="1:11" ht="12.75">
      <c r="A7" s="11">
        <v>2002</v>
      </c>
      <c r="B7">
        <f t="shared" si="0"/>
        <v>768</v>
      </c>
      <c r="C7" s="1">
        <f t="shared" si="0"/>
        <v>468.14</v>
      </c>
      <c r="D7" s="1">
        <f t="shared" si="0"/>
        <v>237.34000000000003</v>
      </c>
      <c r="E7" s="2">
        <f t="shared" si="4"/>
        <v>0.5069850899303628</v>
      </c>
      <c r="F7" s="1">
        <f t="shared" si="1"/>
        <v>173.7</v>
      </c>
      <c r="G7" s="2">
        <f t="shared" si="5"/>
        <v>0.37104285042935875</v>
      </c>
      <c r="H7" s="1">
        <f t="shared" si="2"/>
        <v>38.539</v>
      </c>
      <c r="I7" s="2">
        <f t="shared" si="6"/>
        <v>0.0823236638612381</v>
      </c>
      <c r="J7" s="1">
        <f t="shared" si="3"/>
        <v>389.57</v>
      </c>
      <c r="K7" s="1">
        <f t="shared" si="3"/>
        <v>185.59</v>
      </c>
    </row>
    <row r="8" spans="1:11" ht="12.75">
      <c r="A8" s="12">
        <v>2000</v>
      </c>
      <c r="B8">
        <f t="shared" si="0"/>
        <v>732</v>
      </c>
      <c r="C8" s="1">
        <f t="shared" si="0"/>
        <v>472.84000000000003</v>
      </c>
      <c r="D8" s="1">
        <f t="shared" si="0"/>
        <v>252.85000000000002</v>
      </c>
      <c r="E8" s="2">
        <f t="shared" si="4"/>
        <v>0.5347474832924457</v>
      </c>
      <c r="F8" s="1">
        <f t="shared" si="1"/>
        <v>167.54</v>
      </c>
      <c r="G8" s="2">
        <f t="shared" si="5"/>
        <v>0.3543270450892479</v>
      </c>
      <c r="H8" s="1">
        <f t="shared" si="2"/>
        <v>31.119</v>
      </c>
      <c r="I8" s="2">
        <f t="shared" si="6"/>
        <v>0.06581295998646476</v>
      </c>
      <c r="J8" s="1">
        <f t="shared" si="3"/>
        <v>384.4</v>
      </c>
      <c r="K8" s="1">
        <f t="shared" si="3"/>
        <v>172.44</v>
      </c>
    </row>
    <row r="9" spans="1:11" ht="12.75">
      <c r="A9">
        <v>1998</v>
      </c>
      <c r="B9">
        <f t="shared" si="0"/>
        <v>772</v>
      </c>
      <c r="C9" s="1">
        <f t="shared" si="0"/>
        <v>357.11</v>
      </c>
      <c r="D9" s="1">
        <f t="shared" si="0"/>
        <v>192.75</v>
      </c>
      <c r="E9" s="2">
        <f t="shared" si="4"/>
        <v>0.5397496569684411</v>
      </c>
      <c r="F9" s="1">
        <f t="shared" si="1"/>
        <v>127.58</v>
      </c>
      <c r="G9" s="2">
        <f t="shared" si="5"/>
        <v>0.35725686763182213</v>
      </c>
      <c r="H9" s="1">
        <f t="shared" si="2"/>
        <v>15.74</v>
      </c>
      <c r="I9" s="2">
        <f t="shared" si="6"/>
        <v>0.04407605499705973</v>
      </c>
      <c r="J9" s="1">
        <f t="shared" si="3"/>
        <v>281.9</v>
      </c>
      <c r="K9" s="1">
        <f t="shared" si="3"/>
        <v>132.05</v>
      </c>
    </row>
    <row r="10" spans="1:11" ht="12.75">
      <c r="A10">
        <v>1996</v>
      </c>
      <c r="B10">
        <f t="shared" si="0"/>
        <v>873</v>
      </c>
      <c r="C10" s="1">
        <f t="shared" si="0"/>
        <v>370.6</v>
      </c>
      <c r="D10" s="1">
        <f t="shared" si="0"/>
        <v>208.69</v>
      </c>
      <c r="E10" s="2">
        <f t="shared" si="4"/>
        <v>0.5631138694009714</v>
      </c>
      <c r="F10" s="1">
        <f t="shared" si="1"/>
        <v>125.72</v>
      </c>
      <c r="G10" s="2">
        <f t="shared" si="5"/>
        <v>0.3392336751214247</v>
      </c>
      <c r="H10" s="1">
        <f t="shared" si="2"/>
        <v>22.61</v>
      </c>
      <c r="I10" s="2">
        <f t="shared" si="6"/>
        <v>0.0610091743119266</v>
      </c>
      <c r="J10" s="1">
        <f t="shared" si="3"/>
        <v>297.61</v>
      </c>
      <c r="K10" s="1">
        <f t="shared" si="3"/>
        <v>115.71000000000001</v>
      </c>
    </row>
    <row r="11" spans="1:11" ht="12.75">
      <c r="A11">
        <v>1994</v>
      </c>
      <c r="B11">
        <f t="shared" si="0"/>
        <v>822</v>
      </c>
      <c r="C11" s="1">
        <f t="shared" si="0"/>
        <v>292.67999999999995</v>
      </c>
      <c r="D11" s="1">
        <f t="shared" si="0"/>
        <v>153.79000000000002</v>
      </c>
      <c r="E11" s="2">
        <f t="shared" si="4"/>
        <v>0.5254544212108789</v>
      </c>
      <c r="F11" s="1">
        <f t="shared" si="1"/>
        <v>106.65</v>
      </c>
      <c r="G11" s="2">
        <f t="shared" si="5"/>
        <v>0.3643911439114392</v>
      </c>
      <c r="H11" s="1">
        <f t="shared" si="2"/>
        <v>21.73</v>
      </c>
      <c r="I11" s="2">
        <f t="shared" si="6"/>
        <v>0.07424490911575783</v>
      </c>
      <c r="J11" s="1">
        <f t="shared" si="3"/>
        <v>242.35</v>
      </c>
      <c r="K11" s="1">
        <f t="shared" si="3"/>
        <v>89.22999999999999</v>
      </c>
    </row>
    <row r="12" spans="3:11" ht="12.75">
      <c r="C12" s="1"/>
      <c r="D12" s="1"/>
      <c r="E12" s="2"/>
      <c r="F12" s="1"/>
      <c r="G12" s="2"/>
      <c r="H12" s="1"/>
      <c r="I12" s="2"/>
      <c r="J12" s="1"/>
      <c r="K12" s="1"/>
    </row>
    <row r="13" spans="1:11" ht="12.75">
      <c r="A13" s="10" t="s">
        <v>10</v>
      </c>
      <c r="C13" s="1"/>
      <c r="D13" s="1"/>
      <c r="E13" s="2"/>
      <c r="F13" s="1"/>
      <c r="G13" s="2"/>
      <c r="H13" s="1"/>
      <c r="I13" s="2"/>
      <c r="J13" s="1"/>
      <c r="K13" s="1"/>
    </row>
    <row r="14" spans="1:11" ht="12.75">
      <c r="A14">
        <v>2006</v>
      </c>
      <c r="B14">
        <f aca="true" t="shared" si="7" ref="B14:D20">B22+B30+B38</f>
        <v>447</v>
      </c>
      <c r="C14" s="1">
        <f t="shared" si="7"/>
        <v>322.03999999999996</v>
      </c>
      <c r="D14" s="1">
        <f t="shared" si="7"/>
        <v>188.34</v>
      </c>
      <c r="E14" s="2">
        <f>D14/C14</f>
        <v>0.5848341820891816</v>
      </c>
      <c r="F14" s="1">
        <f aca="true" t="shared" si="8" ref="F14:F20">F22+F30+F38</f>
        <v>111.7</v>
      </c>
      <c r="G14" s="2">
        <f>F14/C14</f>
        <v>0.3468513228170414</v>
      </c>
      <c r="H14" s="1">
        <f aca="true" t="shared" si="9" ref="H14:H20">H22+H30+H38</f>
        <v>13.85</v>
      </c>
      <c r="I14" s="2">
        <f>H14/C14</f>
        <v>0.043007079865855176</v>
      </c>
      <c r="J14" s="1">
        <f aca="true" t="shared" si="10" ref="J14:K20">J22+J30+J38</f>
        <v>266.98</v>
      </c>
      <c r="K14" s="1">
        <f t="shared" si="10"/>
        <v>123.28999999999999</v>
      </c>
    </row>
    <row r="15" spans="1:11" ht="12.75">
      <c r="A15" s="11">
        <v>2004</v>
      </c>
      <c r="B15">
        <f t="shared" si="7"/>
        <v>408</v>
      </c>
      <c r="C15" s="1">
        <f t="shared" si="7"/>
        <v>242.81</v>
      </c>
      <c r="D15" s="1">
        <f t="shared" si="7"/>
        <v>140.73000000000002</v>
      </c>
      <c r="E15" s="2">
        <f aca="true" t="shared" si="11" ref="E15:E20">D15/C15</f>
        <v>0.5795889790371073</v>
      </c>
      <c r="F15" s="1">
        <f t="shared" si="8"/>
        <v>85.28999999999999</v>
      </c>
      <c r="G15" s="2">
        <f aca="true" t="shared" si="12" ref="G15:G20">F15/C15</f>
        <v>0.3512623038589844</v>
      </c>
      <c r="H15" s="1">
        <f t="shared" si="9"/>
        <v>10.75</v>
      </c>
      <c r="I15" s="2">
        <f aca="true" t="shared" si="13" ref="I15:I20">H15/C15</f>
        <v>0.04427330011119805</v>
      </c>
      <c r="J15" s="1">
        <f t="shared" si="10"/>
        <v>198.91</v>
      </c>
      <c r="K15" s="1">
        <f t="shared" si="10"/>
        <v>101.12</v>
      </c>
    </row>
    <row r="16" spans="1:11" ht="12.75">
      <c r="A16" s="11">
        <v>2002</v>
      </c>
      <c r="B16">
        <f t="shared" si="7"/>
        <v>377</v>
      </c>
      <c r="C16" s="1">
        <f t="shared" si="7"/>
        <v>233.19</v>
      </c>
      <c r="D16" s="1">
        <f t="shared" si="7"/>
        <v>110.82000000000002</v>
      </c>
      <c r="E16" s="2">
        <f t="shared" si="11"/>
        <v>0.47523478708349426</v>
      </c>
      <c r="F16" s="1">
        <f t="shared" si="8"/>
        <v>87.53999999999999</v>
      </c>
      <c r="G16" s="2">
        <f t="shared" si="12"/>
        <v>0.37540203267721595</v>
      </c>
      <c r="H16" s="1">
        <f t="shared" si="9"/>
        <v>26.23</v>
      </c>
      <c r="I16" s="2">
        <f t="shared" si="13"/>
        <v>0.11248338264934174</v>
      </c>
      <c r="J16" s="1">
        <f t="shared" si="10"/>
        <v>196.33999999999997</v>
      </c>
      <c r="K16" s="1">
        <f t="shared" si="10"/>
        <v>89.52</v>
      </c>
    </row>
    <row r="17" spans="1:11" ht="12.75">
      <c r="A17" s="12">
        <v>2000</v>
      </c>
      <c r="B17">
        <f t="shared" si="7"/>
        <v>371</v>
      </c>
      <c r="C17" s="1">
        <f t="shared" si="7"/>
        <v>235.3</v>
      </c>
      <c r="D17" s="1">
        <f t="shared" si="7"/>
        <v>120.23</v>
      </c>
      <c r="E17" s="2">
        <f t="shared" si="11"/>
        <v>0.5109647258818529</v>
      </c>
      <c r="F17" s="1">
        <f t="shared" si="8"/>
        <v>86.85</v>
      </c>
      <c r="G17" s="2">
        <f t="shared" si="12"/>
        <v>0.3691032724181895</v>
      </c>
      <c r="H17" s="1">
        <f t="shared" si="9"/>
        <v>17.501</v>
      </c>
      <c r="I17" s="2">
        <f t="shared" si="13"/>
        <v>0.07437739056523587</v>
      </c>
      <c r="J17" s="1">
        <f t="shared" si="10"/>
        <v>192.16</v>
      </c>
      <c r="K17" s="1">
        <f t="shared" si="10"/>
        <v>83.28</v>
      </c>
    </row>
    <row r="18" spans="1:11" ht="12.75">
      <c r="A18">
        <v>1998</v>
      </c>
      <c r="B18">
        <f t="shared" si="7"/>
        <v>380</v>
      </c>
      <c r="C18" s="1">
        <f t="shared" si="7"/>
        <v>162.05</v>
      </c>
      <c r="D18" s="1">
        <f t="shared" si="7"/>
        <v>83.42</v>
      </c>
      <c r="E18" s="2">
        <f t="shared" si="11"/>
        <v>0.5147793890774452</v>
      </c>
      <c r="F18" s="1">
        <f t="shared" si="8"/>
        <v>62.81</v>
      </c>
      <c r="G18" s="2">
        <f t="shared" si="12"/>
        <v>0.3875964208577599</v>
      </c>
      <c r="H18" s="1">
        <f t="shared" si="9"/>
        <v>3.4399999999999995</v>
      </c>
      <c r="I18" s="2">
        <f t="shared" si="13"/>
        <v>0.021228016044430725</v>
      </c>
      <c r="J18" s="1">
        <f t="shared" si="10"/>
        <v>126.14999999999999</v>
      </c>
      <c r="K18" s="1">
        <f t="shared" si="10"/>
        <v>57.14</v>
      </c>
    </row>
    <row r="19" spans="1:11" ht="12.75">
      <c r="A19">
        <v>1996</v>
      </c>
      <c r="B19">
        <f t="shared" si="7"/>
        <v>434</v>
      </c>
      <c r="C19" s="1">
        <f t="shared" si="7"/>
        <v>167.98</v>
      </c>
      <c r="D19" s="1">
        <f t="shared" si="7"/>
        <v>85.42999999999999</v>
      </c>
      <c r="E19" s="2">
        <f t="shared" si="11"/>
        <v>0.5085724491010835</v>
      </c>
      <c r="F19" s="1">
        <f t="shared" si="8"/>
        <v>61.97</v>
      </c>
      <c r="G19" s="2">
        <f t="shared" si="12"/>
        <v>0.3689129658292654</v>
      </c>
      <c r="H19" s="1">
        <f t="shared" si="9"/>
        <v>14.659999999999998</v>
      </c>
      <c r="I19" s="2">
        <f t="shared" si="13"/>
        <v>0.08727229432075247</v>
      </c>
      <c r="J19" s="1">
        <f t="shared" si="10"/>
        <v>138.39000000000001</v>
      </c>
      <c r="K19" s="1">
        <f t="shared" si="10"/>
        <v>49.02</v>
      </c>
    </row>
    <row r="20" spans="1:11" ht="12.75">
      <c r="A20">
        <v>1994</v>
      </c>
      <c r="B20">
        <f t="shared" si="7"/>
        <v>403</v>
      </c>
      <c r="C20" s="1">
        <f t="shared" si="7"/>
        <v>158.59999999999997</v>
      </c>
      <c r="D20" s="1">
        <f t="shared" si="7"/>
        <v>72.12</v>
      </c>
      <c r="E20" s="2">
        <f t="shared" si="11"/>
        <v>0.4547288776796975</v>
      </c>
      <c r="F20" s="1">
        <f t="shared" si="8"/>
        <v>72.55</v>
      </c>
      <c r="G20" s="2">
        <f t="shared" si="12"/>
        <v>0.4574401008827239</v>
      </c>
      <c r="H20" s="1">
        <f t="shared" si="9"/>
        <v>7.98</v>
      </c>
      <c r="I20" s="2">
        <f t="shared" si="13"/>
        <v>0.050315258511979835</v>
      </c>
      <c r="J20" s="1">
        <f t="shared" si="10"/>
        <v>134.43</v>
      </c>
      <c r="K20" s="1">
        <f t="shared" si="10"/>
        <v>48.54</v>
      </c>
    </row>
    <row r="21" spans="1:11" ht="12.75">
      <c r="A21" t="s">
        <v>11</v>
      </c>
      <c r="C21" s="1"/>
      <c r="D21" s="1"/>
      <c r="E21" s="2"/>
      <c r="F21" s="1"/>
      <c r="G21" s="2"/>
      <c r="H21" s="1"/>
      <c r="I21" s="2"/>
      <c r="J21" s="1"/>
      <c r="K21" s="1"/>
    </row>
    <row r="22" spans="1:11" ht="12.75">
      <c r="A22">
        <v>2006</v>
      </c>
      <c r="B22">
        <v>195</v>
      </c>
      <c r="C22" s="1">
        <v>186.44</v>
      </c>
      <c r="D22" s="1">
        <v>93.48</v>
      </c>
      <c r="E22" s="2">
        <f aca="true" t="shared" si="14" ref="E22:E28">D22/C22</f>
        <v>0.5013945505256383</v>
      </c>
      <c r="F22" s="1">
        <v>86.41</v>
      </c>
      <c r="G22" s="2">
        <f aca="true" t="shared" si="15" ref="G22:G28">F22/C22</f>
        <v>0.4634735035400129</v>
      </c>
      <c r="H22" s="1">
        <f>0.02+0.61</f>
        <v>0.63</v>
      </c>
      <c r="I22" s="2">
        <f aca="true" t="shared" si="16" ref="I22:I28">H22/C22</f>
        <v>0.0033791031967388974</v>
      </c>
      <c r="J22" s="1">
        <v>155.01</v>
      </c>
      <c r="K22" s="1">
        <v>99.24</v>
      </c>
    </row>
    <row r="23" spans="1:11" ht="12.75">
      <c r="A23" s="11">
        <v>2004</v>
      </c>
      <c r="B23">
        <v>191</v>
      </c>
      <c r="C23" s="1">
        <v>173.28</v>
      </c>
      <c r="D23" s="1">
        <v>96.47</v>
      </c>
      <c r="E23" s="2">
        <f t="shared" si="14"/>
        <v>0.5567289935364728</v>
      </c>
      <c r="F23" s="1">
        <v>72.07</v>
      </c>
      <c r="G23" s="2">
        <f t="shared" si="15"/>
        <v>0.4159164358264081</v>
      </c>
      <c r="H23" s="1">
        <v>0.06</v>
      </c>
      <c r="I23" s="2">
        <f t="shared" si="16"/>
        <v>0.00034626038781163435</v>
      </c>
      <c r="J23" s="1">
        <v>140.08</v>
      </c>
      <c r="K23" s="1">
        <v>89.89</v>
      </c>
    </row>
    <row r="24" spans="1:11" ht="12.75">
      <c r="A24" s="11">
        <v>2002</v>
      </c>
      <c r="B24">
        <v>193</v>
      </c>
      <c r="C24" s="1">
        <v>151.51</v>
      </c>
      <c r="D24" s="1">
        <v>73.54</v>
      </c>
      <c r="E24" s="2">
        <f t="shared" si="14"/>
        <v>0.48538050293709994</v>
      </c>
      <c r="F24" s="1">
        <v>70.58</v>
      </c>
      <c r="G24" s="2">
        <f t="shared" si="15"/>
        <v>0.4658438386905155</v>
      </c>
      <c r="H24" s="1">
        <f>0.04+0.15</f>
        <v>0.19</v>
      </c>
      <c r="I24" s="2">
        <f t="shared" si="16"/>
        <v>0.0012540426374496735</v>
      </c>
      <c r="J24" s="1">
        <v>124.62</v>
      </c>
      <c r="K24" s="1">
        <v>79.4</v>
      </c>
    </row>
    <row r="25" spans="1:11" ht="12.75">
      <c r="A25" s="12">
        <v>2000</v>
      </c>
      <c r="B25">
        <v>204</v>
      </c>
      <c r="C25" s="1">
        <v>150.53</v>
      </c>
      <c r="D25" s="1">
        <v>73.4</v>
      </c>
      <c r="E25" s="2">
        <f t="shared" si="14"/>
        <v>0.487610443101043</v>
      </c>
      <c r="F25" s="1">
        <v>68.13</v>
      </c>
      <c r="G25" s="2">
        <f t="shared" si="15"/>
        <v>0.45260081046967376</v>
      </c>
      <c r="H25" s="1">
        <f>0.046+0.522</f>
        <v>0.5680000000000001</v>
      </c>
      <c r="I25" s="2">
        <f t="shared" si="16"/>
        <v>0.0037733342190925403</v>
      </c>
      <c r="J25" s="1">
        <v>117.63</v>
      </c>
      <c r="K25" s="1">
        <v>72.74</v>
      </c>
    </row>
    <row r="26" spans="1:11" ht="12.75">
      <c r="A26">
        <v>1998</v>
      </c>
      <c r="B26">
        <v>193</v>
      </c>
      <c r="C26" s="1">
        <v>110.06</v>
      </c>
      <c r="D26" s="1">
        <v>52.74</v>
      </c>
      <c r="E26" s="2">
        <f t="shared" si="14"/>
        <v>0.4791931673632564</v>
      </c>
      <c r="F26" s="1">
        <v>51.02</v>
      </c>
      <c r="G26" s="2">
        <f t="shared" si="15"/>
        <v>0.4635653280029075</v>
      </c>
      <c r="H26" s="1">
        <f>0.02+0.42</f>
        <v>0.44</v>
      </c>
      <c r="I26" s="2">
        <f t="shared" si="16"/>
        <v>0.003997819371252044</v>
      </c>
      <c r="J26" s="1">
        <v>81.71</v>
      </c>
      <c r="K26" s="1">
        <v>49.89</v>
      </c>
    </row>
    <row r="27" spans="1:11" ht="12.75">
      <c r="A27">
        <v>1996</v>
      </c>
      <c r="B27">
        <v>171</v>
      </c>
      <c r="C27" s="1">
        <v>91.99</v>
      </c>
      <c r="D27" s="1">
        <v>44.47</v>
      </c>
      <c r="E27" s="2">
        <f t="shared" si="14"/>
        <v>0.4834221110990325</v>
      </c>
      <c r="F27" s="1">
        <v>43.12</v>
      </c>
      <c r="G27" s="2">
        <f t="shared" si="15"/>
        <v>0.4687466028916187</v>
      </c>
      <c r="H27" s="1">
        <f>0.01+0.27</f>
        <v>0.28</v>
      </c>
      <c r="I27" s="2">
        <f t="shared" si="16"/>
        <v>0.0030438091096858357</v>
      </c>
      <c r="J27" s="1">
        <v>72.67</v>
      </c>
      <c r="K27" s="1">
        <v>38.62</v>
      </c>
    </row>
    <row r="28" spans="1:11" ht="12.75">
      <c r="A28">
        <v>1994</v>
      </c>
      <c r="B28">
        <v>226</v>
      </c>
      <c r="C28" s="1">
        <v>119.57</v>
      </c>
      <c r="D28" s="1">
        <v>51.66</v>
      </c>
      <c r="E28" s="2">
        <f t="shared" si="14"/>
        <v>0.4320481726185498</v>
      </c>
      <c r="F28" s="1">
        <v>61.96</v>
      </c>
      <c r="G28" s="2">
        <f t="shared" si="15"/>
        <v>0.5181901814836498</v>
      </c>
      <c r="H28" s="1">
        <f>0.19+1.2</f>
        <v>1.39</v>
      </c>
      <c r="I28" s="2">
        <f t="shared" si="16"/>
        <v>0.01162498954587271</v>
      </c>
      <c r="J28" s="1">
        <v>100.55</v>
      </c>
      <c r="K28" s="1">
        <v>43.33</v>
      </c>
    </row>
    <row r="29" spans="1:11" ht="12.75">
      <c r="A29" t="s">
        <v>12</v>
      </c>
      <c r="C29" s="1"/>
      <c r="D29" s="1"/>
      <c r="E29" s="2"/>
      <c r="F29" s="1"/>
      <c r="G29" s="2"/>
      <c r="H29" s="1"/>
      <c r="I29" s="2"/>
      <c r="J29" s="1"/>
      <c r="K29" s="1"/>
    </row>
    <row r="30" spans="1:11" ht="12.75">
      <c r="A30">
        <v>2006</v>
      </c>
      <c r="B30">
        <v>222</v>
      </c>
      <c r="C30" s="1">
        <v>96.82</v>
      </c>
      <c r="D30" s="1">
        <v>68.7</v>
      </c>
      <c r="E30" s="2">
        <f aca="true" t="shared" si="17" ref="E30:E36">D30/C30</f>
        <v>0.7095641396405702</v>
      </c>
      <c r="F30" s="1">
        <v>16.67</v>
      </c>
      <c r="G30" s="2">
        <f aca="true" t="shared" si="18" ref="G30:G36">F30/C30</f>
        <v>0.1721751704193349</v>
      </c>
      <c r="H30" s="1">
        <f>1.1+8.54</f>
        <v>9.639999999999999</v>
      </c>
      <c r="I30" s="2">
        <f aca="true" t="shared" si="19" ref="I30:I36">H30/C30</f>
        <v>0.09956620532947738</v>
      </c>
      <c r="J30" s="1">
        <v>79.09</v>
      </c>
      <c r="K30" s="1">
        <v>18.06</v>
      </c>
    </row>
    <row r="31" spans="1:11" ht="12.75">
      <c r="A31" s="11">
        <v>2004</v>
      </c>
      <c r="B31">
        <v>185</v>
      </c>
      <c r="C31" s="1">
        <v>45.06</v>
      </c>
      <c r="D31" s="1">
        <v>27.46</v>
      </c>
      <c r="E31" s="2">
        <f t="shared" si="17"/>
        <v>0.6094096759875721</v>
      </c>
      <c r="F31" s="1">
        <v>7.7</v>
      </c>
      <c r="G31" s="2">
        <f t="shared" si="18"/>
        <v>0.1708832667554372</v>
      </c>
      <c r="H31" s="1">
        <v>8.81</v>
      </c>
      <c r="I31" s="2">
        <f t="shared" si="19"/>
        <v>0.19551708832667555</v>
      </c>
      <c r="J31" s="1">
        <v>38.26</v>
      </c>
      <c r="K31" s="1">
        <v>7.22</v>
      </c>
    </row>
    <row r="32" spans="1:11" ht="12.75">
      <c r="A32" s="11">
        <v>2002</v>
      </c>
      <c r="B32">
        <v>140</v>
      </c>
      <c r="C32" s="1">
        <v>42.11</v>
      </c>
      <c r="D32" s="1">
        <v>18.57</v>
      </c>
      <c r="E32" s="2">
        <f t="shared" si="17"/>
        <v>0.440987888862503</v>
      </c>
      <c r="F32" s="1">
        <v>7.5</v>
      </c>
      <c r="G32" s="2">
        <f t="shared" si="18"/>
        <v>0.17810496319164093</v>
      </c>
      <c r="H32" s="1">
        <f>3.12+12.25</f>
        <v>15.370000000000001</v>
      </c>
      <c r="I32" s="2">
        <f t="shared" si="19"/>
        <v>0.3649964379007362</v>
      </c>
      <c r="J32" s="1">
        <v>37.33</v>
      </c>
      <c r="K32" s="1">
        <v>4.77</v>
      </c>
    </row>
    <row r="33" spans="1:11" ht="12.75">
      <c r="A33" s="12">
        <v>2000</v>
      </c>
      <c r="B33">
        <v>135</v>
      </c>
      <c r="C33" s="1">
        <v>55.77</v>
      </c>
      <c r="D33" s="1">
        <v>32.7</v>
      </c>
      <c r="E33" s="2">
        <f t="shared" si="17"/>
        <v>0.5863367401828941</v>
      </c>
      <c r="F33" s="1">
        <v>11.38</v>
      </c>
      <c r="G33" s="2">
        <f t="shared" si="18"/>
        <v>0.20405235789851175</v>
      </c>
      <c r="H33" s="1">
        <f>0.726+9.356</f>
        <v>10.082</v>
      </c>
      <c r="I33" s="2">
        <f t="shared" si="19"/>
        <v>0.18077819616281154</v>
      </c>
      <c r="J33" s="1">
        <v>48.78</v>
      </c>
      <c r="K33" s="1">
        <v>7.25</v>
      </c>
    </row>
    <row r="34" spans="1:11" ht="12.75">
      <c r="A34">
        <v>1998</v>
      </c>
      <c r="B34">
        <v>155</v>
      </c>
      <c r="C34" s="1">
        <v>32.16</v>
      </c>
      <c r="D34" s="1">
        <v>18.1</v>
      </c>
      <c r="E34" s="2">
        <f t="shared" si="17"/>
        <v>0.562810945273632</v>
      </c>
      <c r="F34" s="1">
        <v>6.24</v>
      </c>
      <c r="G34" s="2">
        <f t="shared" si="18"/>
        <v>0.1940298507462687</v>
      </c>
      <c r="H34" s="1">
        <f>0.3+0.67</f>
        <v>0.97</v>
      </c>
      <c r="I34" s="2">
        <f t="shared" si="19"/>
        <v>0.03016169154228856</v>
      </c>
      <c r="J34" s="1">
        <v>27.22</v>
      </c>
      <c r="K34" s="1">
        <v>4.61</v>
      </c>
    </row>
    <row r="35" spans="1:11" ht="12.75">
      <c r="A35">
        <v>1996</v>
      </c>
      <c r="B35">
        <v>209</v>
      </c>
      <c r="C35" s="1">
        <v>49.47</v>
      </c>
      <c r="D35" s="1">
        <v>27.16</v>
      </c>
      <c r="E35" s="2">
        <f t="shared" si="17"/>
        <v>0.5490196078431373</v>
      </c>
      <c r="F35" s="1">
        <v>12.19</v>
      </c>
      <c r="G35" s="2">
        <f t="shared" si="18"/>
        <v>0.2464119668485951</v>
      </c>
      <c r="H35" s="1">
        <f>0.79+8.04</f>
        <v>8.829999999999998</v>
      </c>
      <c r="I35" s="2">
        <f t="shared" si="19"/>
        <v>0.17849201536284615</v>
      </c>
      <c r="J35" s="1">
        <v>42.09</v>
      </c>
      <c r="K35" s="1">
        <v>7.52</v>
      </c>
    </row>
    <row r="36" spans="1:11" ht="12.75">
      <c r="A36">
        <v>1994</v>
      </c>
      <c r="B36">
        <v>130</v>
      </c>
      <c r="C36" s="1">
        <v>16.39</v>
      </c>
      <c r="D36" s="1">
        <v>8.56</v>
      </c>
      <c r="E36" s="2">
        <f t="shared" si="17"/>
        <v>0.5222696766320928</v>
      </c>
      <c r="F36" s="1">
        <v>4.06</v>
      </c>
      <c r="G36" s="2">
        <f t="shared" si="18"/>
        <v>0.24771201952410002</v>
      </c>
      <c r="H36" s="1">
        <f>0.34+2.53</f>
        <v>2.8699999999999997</v>
      </c>
      <c r="I36" s="2">
        <f t="shared" si="19"/>
        <v>0.17510677242220865</v>
      </c>
      <c r="J36" s="1">
        <v>14.17</v>
      </c>
      <c r="K36" s="1">
        <v>2.27</v>
      </c>
    </row>
    <row r="37" spans="1:11" ht="12.75">
      <c r="A37" t="s">
        <v>13</v>
      </c>
      <c r="C37" s="1"/>
      <c r="D37" s="1"/>
      <c r="E37" s="2"/>
      <c r="F37" s="1"/>
      <c r="G37" s="2"/>
      <c r="H37" s="1"/>
      <c r="I37" s="2"/>
      <c r="J37" s="1"/>
      <c r="K37" s="1"/>
    </row>
    <row r="38" spans="1:11" ht="12.75">
      <c r="A38">
        <v>2006</v>
      </c>
      <c r="B38">
        <v>30</v>
      </c>
      <c r="C38" s="1">
        <v>38.78</v>
      </c>
      <c r="D38" s="1">
        <v>26.16</v>
      </c>
      <c r="E38" s="2">
        <f aca="true" t="shared" si="20" ref="E38:E44">D38/C38</f>
        <v>0.6745745229499742</v>
      </c>
      <c r="F38" s="1">
        <v>8.62</v>
      </c>
      <c r="G38" s="2">
        <f aca="true" t="shared" si="21" ref="G38:G44">F38/C38</f>
        <v>0.22227952552862298</v>
      </c>
      <c r="H38" s="1">
        <f>0.11+3.47</f>
        <v>3.58</v>
      </c>
      <c r="I38" s="2">
        <f aca="true" t="shared" si="22" ref="I38:I44">H38/C38</f>
        <v>0.09231562661165549</v>
      </c>
      <c r="J38" s="1">
        <v>32.88</v>
      </c>
      <c r="K38" s="1">
        <v>5.99</v>
      </c>
    </row>
    <row r="39" spans="1:11" ht="12.75">
      <c r="A39" s="11">
        <v>2004</v>
      </c>
      <c r="B39">
        <v>32</v>
      </c>
      <c r="C39" s="1">
        <v>24.47</v>
      </c>
      <c r="D39" s="1">
        <v>16.8</v>
      </c>
      <c r="E39" s="2">
        <f t="shared" si="20"/>
        <v>0.6865549652635882</v>
      </c>
      <c r="F39" s="1">
        <v>5.52</v>
      </c>
      <c r="G39" s="2">
        <f t="shared" si="21"/>
        <v>0.22558234572946465</v>
      </c>
      <c r="H39" s="1">
        <v>1.88</v>
      </c>
      <c r="I39" s="2">
        <f t="shared" si="22"/>
        <v>0.0768287699223539</v>
      </c>
      <c r="J39" s="1">
        <v>20.57</v>
      </c>
      <c r="K39" s="1">
        <v>4.01</v>
      </c>
    </row>
    <row r="40" spans="1:11" ht="12.75">
      <c r="A40" s="11">
        <v>2002</v>
      </c>
      <c r="B40">
        <v>44</v>
      </c>
      <c r="C40" s="1">
        <v>39.57</v>
      </c>
      <c r="D40" s="1">
        <v>18.71</v>
      </c>
      <c r="E40" s="2">
        <f t="shared" si="20"/>
        <v>0.4728329542582765</v>
      </c>
      <c r="F40" s="1">
        <v>9.46</v>
      </c>
      <c r="G40" s="2">
        <f t="shared" si="21"/>
        <v>0.23907000252716706</v>
      </c>
      <c r="H40" s="1">
        <f>0.1+10.57</f>
        <v>10.67</v>
      </c>
      <c r="I40" s="2">
        <f t="shared" si="22"/>
        <v>0.2696487237806419</v>
      </c>
      <c r="J40" s="1">
        <v>34.39</v>
      </c>
      <c r="K40" s="1">
        <v>5.35</v>
      </c>
    </row>
    <row r="41" spans="1:11" ht="12.75">
      <c r="A41" s="12">
        <v>2000</v>
      </c>
      <c r="B41">
        <v>32</v>
      </c>
      <c r="C41" s="1">
        <v>29</v>
      </c>
      <c r="D41" s="1">
        <v>14.13</v>
      </c>
      <c r="E41" s="2">
        <f t="shared" si="20"/>
        <v>0.48724137931034484</v>
      </c>
      <c r="F41" s="1">
        <v>7.34</v>
      </c>
      <c r="G41" s="2">
        <f t="shared" si="21"/>
        <v>0.25310344827586206</v>
      </c>
      <c r="H41" s="1">
        <f>0.069+6.782</f>
        <v>6.851</v>
      </c>
      <c r="I41" s="2">
        <f t="shared" si="22"/>
        <v>0.23624137931034483</v>
      </c>
      <c r="J41" s="1">
        <v>25.75</v>
      </c>
      <c r="K41" s="1">
        <v>3.29</v>
      </c>
    </row>
    <row r="42" spans="1:11" ht="12.75">
      <c r="A42">
        <v>1998</v>
      </c>
      <c r="B42">
        <v>32</v>
      </c>
      <c r="C42" s="1">
        <v>19.83</v>
      </c>
      <c r="D42" s="1">
        <v>12.58</v>
      </c>
      <c r="E42" s="2">
        <f t="shared" si="20"/>
        <v>0.6343923348461927</v>
      </c>
      <c r="F42" s="1">
        <v>5.55</v>
      </c>
      <c r="G42" s="2">
        <f t="shared" si="21"/>
        <v>0.27987897125567324</v>
      </c>
      <c r="H42" s="1">
        <f>0.86+1.17</f>
        <v>2.03</v>
      </c>
      <c r="I42" s="2">
        <f t="shared" si="22"/>
        <v>0.10237014624306606</v>
      </c>
      <c r="J42" s="1">
        <v>17.22</v>
      </c>
      <c r="K42" s="1">
        <v>2.64</v>
      </c>
    </row>
    <row r="43" spans="1:11" ht="12.75">
      <c r="A43">
        <v>1996</v>
      </c>
      <c r="B43">
        <v>54</v>
      </c>
      <c r="C43" s="1">
        <v>26.52</v>
      </c>
      <c r="D43" s="1">
        <v>13.8</v>
      </c>
      <c r="E43" s="2">
        <f t="shared" si="20"/>
        <v>0.5203619909502263</v>
      </c>
      <c r="F43" s="1">
        <v>6.66</v>
      </c>
      <c r="G43" s="2">
        <f t="shared" si="21"/>
        <v>0.251131221719457</v>
      </c>
      <c r="H43" s="1">
        <f>0.56+4.99</f>
        <v>5.550000000000001</v>
      </c>
      <c r="I43" s="2">
        <f t="shared" si="22"/>
        <v>0.20927601809954754</v>
      </c>
      <c r="J43" s="1">
        <v>23.63</v>
      </c>
      <c r="K43" s="1">
        <v>2.88</v>
      </c>
    </row>
    <row r="44" spans="1:11" ht="12.75">
      <c r="A44">
        <v>1994</v>
      </c>
      <c r="B44">
        <v>47</v>
      </c>
      <c r="C44" s="1">
        <v>22.64</v>
      </c>
      <c r="D44" s="1">
        <v>11.9</v>
      </c>
      <c r="E44" s="2">
        <f t="shared" si="20"/>
        <v>0.5256183745583038</v>
      </c>
      <c r="F44" s="1">
        <v>6.53</v>
      </c>
      <c r="G44" s="2">
        <f t="shared" si="21"/>
        <v>0.2884275618374558</v>
      </c>
      <c r="H44" s="1">
        <f>0.18+3.54</f>
        <v>3.72</v>
      </c>
      <c r="I44" s="2">
        <f t="shared" si="22"/>
        <v>0.16431095406360424</v>
      </c>
      <c r="J44" s="1">
        <v>19.71</v>
      </c>
      <c r="K44" s="1">
        <v>2.94</v>
      </c>
    </row>
    <row r="45" spans="3:11" ht="12.75">
      <c r="C45" s="1"/>
      <c r="D45" s="1"/>
      <c r="E45" s="2"/>
      <c r="F45" s="1"/>
      <c r="G45" s="2"/>
      <c r="H45" s="1"/>
      <c r="I45" s="2"/>
      <c r="J45" s="1"/>
      <c r="K45" s="1"/>
    </row>
    <row r="46" spans="1:11" ht="12.75">
      <c r="A46" s="10" t="s">
        <v>14</v>
      </c>
      <c r="C46" s="1"/>
      <c r="D46" s="1"/>
      <c r="E46" s="2"/>
      <c r="F46" s="1"/>
      <c r="G46" s="2"/>
      <c r="H46" s="1"/>
      <c r="I46" s="2"/>
      <c r="J46" s="1"/>
      <c r="K46" s="1"/>
    </row>
    <row r="47" spans="1:11" ht="12.75">
      <c r="A47">
        <v>2006</v>
      </c>
      <c r="B47">
        <f aca="true" t="shared" si="23" ref="B47:D53">B55+B63+B71</f>
        <v>390</v>
      </c>
      <c r="C47" s="1">
        <f t="shared" si="23"/>
        <v>355.88</v>
      </c>
      <c r="D47" s="1">
        <f t="shared" si="23"/>
        <v>184.67000000000002</v>
      </c>
      <c r="E47" s="2">
        <f>D47/C47</f>
        <v>0.5189108688321907</v>
      </c>
      <c r="F47" s="1">
        <f aca="true" t="shared" si="24" ref="F47:F53">F55+F63+F71</f>
        <v>141.26</v>
      </c>
      <c r="G47" s="2">
        <f>F47/C47</f>
        <v>0.3969315499606609</v>
      </c>
      <c r="H47" s="1">
        <f aca="true" t="shared" si="25" ref="H47:H53">H55+H63+H71</f>
        <v>16.39</v>
      </c>
      <c r="I47" s="2">
        <f>H47/C47</f>
        <v>0.046054849949421155</v>
      </c>
      <c r="J47" s="1">
        <f aca="true" t="shared" si="26" ref="J47:K53">J55+J63+J71</f>
        <v>296.83</v>
      </c>
      <c r="K47" s="1">
        <f t="shared" si="26"/>
        <v>135.35</v>
      </c>
    </row>
    <row r="48" spans="1:11" ht="12.75">
      <c r="A48" s="11">
        <v>2004</v>
      </c>
      <c r="B48">
        <f t="shared" si="23"/>
        <v>416</v>
      </c>
      <c r="C48" s="1">
        <f t="shared" si="23"/>
        <v>300.90999999999997</v>
      </c>
      <c r="D48" s="1">
        <f t="shared" si="23"/>
        <v>171.51999999999998</v>
      </c>
      <c r="E48" s="2">
        <f aca="true" t="shared" si="27" ref="E48:E53">D48/C48</f>
        <v>0.5700043202286398</v>
      </c>
      <c r="F48" s="1">
        <f t="shared" si="24"/>
        <v>108.89999999999999</v>
      </c>
      <c r="G48" s="2">
        <f aca="true" t="shared" si="28" ref="G48:G53">F48/C48</f>
        <v>0.3619022299026287</v>
      </c>
      <c r="H48" s="1">
        <f t="shared" si="25"/>
        <v>10.959999999999999</v>
      </c>
      <c r="I48" s="2">
        <f aca="true" t="shared" si="29" ref="I48:I53">H48/C48</f>
        <v>0.0364228506862517</v>
      </c>
      <c r="J48" s="1">
        <f t="shared" si="26"/>
        <v>233.76999999999998</v>
      </c>
      <c r="K48" s="1">
        <f t="shared" si="26"/>
        <v>125.46000000000001</v>
      </c>
    </row>
    <row r="49" spans="1:11" ht="12.75">
      <c r="A49" s="11">
        <v>2002</v>
      </c>
      <c r="B49">
        <f t="shared" si="23"/>
        <v>391</v>
      </c>
      <c r="C49" s="1">
        <f t="shared" si="23"/>
        <v>234.95</v>
      </c>
      <c r="D49" s="1">
        <f t="shared" si="23"/>
        <v>126.52</v>
      </c>
      <c r="E49" s="2">
        <f t="shared" si="27"/>
        <v>0.538497552670781</v>
      </c>
      <c r="F49" s="1">
        <f t="shared" si="24"/>
        <v>86.16</v>
      </c>
      <c r="G49" s="2">
        <f t="shared" si="28"/>
        <v>0.36671632262183446</v>
      </c>
      <c r="H49" s="1">
        <f t="shared" si="25"/>
        <v>12.309</v>
      </c>
      <c r="I49" s="2">
        <f t="shared" si="29"/>
        <v>0.05238987018514577</v>
      </c>
      <c r="J49" s="1">
        <f t="shared" si="26"/>
        <v>193.23000000000002</v>
      </c>
      <c r="K49" s="1">
        <f t="shared" si="26"/>
        <v>96.07000000000001</v>
      </c>
    </row>
    <row r="50" spans="1:11" ht="12.75">
      <c r="A50" s="12">
        <v>2000</v>
      </c>
      <c r="B50">
        <f t="shared" si="23"/>
        <v>361</v>
      </c>
      <c r="C50" s="1">
        <f t="shared" si="23"/>
        <v>237.54000000000002</v>
      </c>
      <c r="D50" s="1">
        <f t="shared" si="23"/>
        <v>132.62</v>
      </c>
      <c r="E50" s="2">
        <f t="shared" si="27"/>
        <v>0.5583059695209228</v>
      </c>
      <c r="F50" s="1">
        <f t="shared" si="24"/>
        <v>80.69</v>
      </c>
      <c r="G50" s="2">
        <f t="shared" si="28"/>
        <v>0.33969015744716674</v>
      </c>
      <c r="H50" s="1">
        <f t="shared" si="25"/>
        <v>13.617999999999999</v>
      </c>
      <c r="I50" s="2">
        <f t="shared" si="29"/>
        <v>0.05732929190873115</v>
      </c>
      <c r="J50" s="1">
        <f t="shared" si="26"/>
        <v>192.23999999999998</v>
      </c>
      <c r="K50" s="1">
        <f t="shared" si="26"/>
        <v>89.16</v>
      </c>
    </row>
    <row r="51" spans="1:11" ht="12.75">
      <c r="A51">
        <v>1998</v>
      </c>
      <c r="B51">
        <f t="shared" si="23"/>
        <v>392</v>
      </c>
      <c r="C51" s="1">
        <f t="shared" si="23"/>
        <v>195.06</v>
      </c>
      <c r="D51" s="1">
        <f t="shared" si="23"/>
        <v>109.33000000000001</v>
      </c>
      <c r="E51" s="2">
        <f t="shared" si="27"/>
        <v>0.5604942069106942</v>
      </c>
      <c r="F51" s="1">
        <f t="shared" si="24"/>
        <v>64.77</v>
      </c>
      <c r="G51" s="2">
        <f t="shared" si="28"/>
        <v>0.3320516764072593</v>
      </c>
      <c r="H51" s="1">
        <f t="shared" si="25"/>
        <v>12.3</v>
      </c>
      <c r="I51" s="2">
        <f t="shared" si="29"/>
        <v>0.06305752076284221</v>
      </c>
      <c r="J51" s="1">
        <f t="shared" si="26"/>
        <v>155.75</v>
      </c>
      <c r="K51" s="1">
        <f t="shared" si="26"/>
        <v>74.91</v>
      </c>
    </row>
    <row r="52" spans="1:11" ht="12.75">
      <c r="A52">
        <v>1996</v>
      </c>
      <c r="B52">
        <f t="shared" si="23"/>
        <v>439</v>
      </c>
      <c r="C52" s="1">
        <f t="shared" si="23"/>
        <v>202.62</v>
      </c>
      <c r="D52" s="1">
        <f t="shared" si="23"/>
        <v>123.26</v>
      </c>
      <c r="E52" s="2">
        <f t="shared" si="27"/>
        <v>0.608330865659856</v>
      </c>
      <c r="F52" s="1">
        <f t="shared" si="24"/>
        <v>63.75</v>
      </c>
      <c r="G52" s="2">
        <f t="shared" si="28"/>
        <v>0.3146283683742967</v>
      </c>
      <c r="H52" s="1">
        <f t="shared" si="25"/>
        <v>7.949999999999999</v>
      </c>
      <c r="I52" s="2">
        <f t="shared" si="29"/>
        <v>0.03923600829138288</v>
      </c>
      <c r="J52" s="1">
        <f t="shared" si="26"/>
        <v>159.22</v>
      </c>
      <c r="K52" s="1">
        <f t="shared" si="26"/>
        <v>66.69</v>
      </c>
    </row>
    <row r="53" spans="1:11" ht="12.75">
      <c r="A53">
        <v>1994</v>
      </c>
      <c r="B53">
        <f t="shared" si="23"/>
        <v>419</v>
      </c>
      <c r="C53" s="1">
        <f t="shared" si="23"/>
        <v>134.08</v>
      </c>
      <c r="D53" s="1">
        <f t="shared" si="23"/>
        <v>81.67</v>
      </c>
      <c r="E53" s="2">
        <f t="shared" si="27"/>
        <v>0.6091139618138425</v>
      </c>
      <c r="F53" s="1">
        <f t="shared" si="24"/>
        <v>34.1</v>
      </c>
      <c r="G53" s="2">
        <f t="shared" si="28"/>
        <v>0.2543257756563246</v>
      </c>
      <c r="H53" s="1">
        <f t="shared" si="25"/>
        <v>13.75</v>
      </c>
      <c r="I53" s="2">
        <f t="shared" si="29"/>
        <v>0.10255071599045346</v>
      </c>
      <c r="J53" s="1">
        <f t="shared" si="26"/>
        <v>107.91999999999999</v>
      </c>
      <c r="K53" s="1">
        <f t="shared" si="26"/>
        <v>40.69</v>
      </c>
    </row>
    <row r="54" spans="1:11" ht="12.75">
      <c r="A54" t="s">
        <v>11</v>
      </c>
      <c r="C54" s="1"/>
      <c r="D54" s="1"/>
      <c r="E54" s="2"/>
      <c r="F54" s="1"/>
      <c r="G54" s="2"/>
      <c r="H54" s="1"/>
      <c r="I54" s="2"/>
      <c r="J54" s="1"/>
      <c r="K54" s="1"/>
    </row>
    <row r="55" spans="1:11" ht="12.75">
      <c r="A55">
        <v>2006</v>
      </c>
      <c r="B55">
        <v>211</v>
      </c>
      <c r="C55" s="1">
        <v>286.53</v>
      </c>
      <c r="D55" s="1">
        <v>145.13</v>
      </c>
      <c r="E55" s="2">
        <f aca="true" t="shared" si="30" ref="E55:E61">D55/C55</f>
        <v>0.5065089170418455</v>
      </c>
      <c r="F55" s="1">
        <v>127.53</v>
      </c>
      <c r="G55" s="2">
        <f aca="true" t="shared" si="31" ref="G55:G61">F55/C55</f>
        <v>0.445084284368129</v>
      </c>
      <c r="H55" s="1">
        <f>0.01+3.15</f>
        <v>3.1599999999999997</v>
      </c>
      <c r="I55" s="2">
        <f aca="true" t="shared" si="32" ref="I55:I61">H55/C55</f>
        <v>0.011028513593690016</v>
      </c>
      <c r="J55" s="1">
        <v>238.39</v>
      </c>
      <c r="K55" s="1">
        <v>124.16</v>
      </c>
    </row>
    <row r="56" spans="1:11" ht="12.75">
      <c r="A56" s="11">
        <v>2004</v>
      </c>
      <c r="B56">
        <v>210</v>
      </c>
      <c r="C56" s="1">
        <v>227.1</v>
      </c>
      <c r="D56" s="1">
        <v>123.04</v>
      </c>
      <c r="E56" s="2">
        <f t="shared" si="30"/>
        <v>0.5417877586966094</v>
      </c>
      <c r="F56" s="1">
        <v>95.88</v>
      </c>
      <c r="G56" s="2">
        <f t="shared" si="31"/>
        <v>0.4221928665785997</v>
      </c>
      <c r="H56" s="1">
        <v>0.94</v>
      </c>
      <c r="I56" s="2">
        <f t="shared" si="32"/>
        <v>0.004139145750770586</v>
      </c>
      <c r="J56" s="1">
        <v>171.38</v>
      </c>
      <c r="K56" s="1">
        <v>113.81</v>
      </c>
    </row>
    <row r="57" spans="1:11" ht="12.75">
      <c r="A57" s="11">
        <v>2002</v>
      </c>
      <c r="B57">
        <v>198</v>
      </c>
      <c r="C57" s="1">
        <v>169.28</v>
      </c>
      <c r="D57" s="1">
        <v>87.85</v>
      </c>
      <c r="E57" s="2">
        <f t="shared" si="30"/>
        <v>0.5189626654064272</v>
      </c>
      <c r="F57" s="1">
        <v>72.57</v>
      </c>
      <c r="G57" s="2">
        <f t="shared" si="31"/>
        <v>0.4286980151228733</v>
      </c>
      <c r="H57" s="1">
        <f>0.009+1.09</f>
        <v>1.099</v>
      </c>
      <c r="I57" s="2">
        <f t="shared" si="32"/>
        <v>0.006492202268431002</v>
      </c>
      <c r="J57" s="1">
        <v>138.11</v>
      </c>
      <c r="K57" s="1">
        <v>84.9</v>
      </c>
    </row>
    <row r="58" spans="1:11" ht="12.75">
      <c r="A58" s="12">
        <v>2000</v>
      </c>
      <c r="B58">
        <v>196</v>
      </c>
      <c r="C58" s="1">
        <v>168.27</v>
      </c>
      <c r="D58" s="1">
        <v>92.95</v>
      </c>
      <c r="E58" s="2">
        <f t="shared" si="30"/>
        <v>0.5523860462352171</v>
      </c>
      <c r="F58" s="1">
        <v>65.57</v>
      </c>
      <c r="G58" s="2">
        <f t="shared" si="31"/>
        <v>0.3896713615023474</v>
      </c>
      <c r="H58" s="1">
        <f>0.036+1.729</f>
        <v>1.7650000000000001</v>
      </c>
      <c r="I58" s="2">
        <f t="shared" si="32"/>
        <v>0.010489094906994711</v>
      </c>
      <c r="J58" s="1">
        <v>132.23</v>
      </c>
      <c r="K58" s="1">
        <v>79.64</v>
      </c>
    </row>
    <row r="59" spans="1:11" ht="12.75">
      <c r="A59">
        <v>1998</v>
      </c>
      <c r="B59">
        <v>211</v>
      </c>
      <c r="C59" s="1">
        <v>143.07</v>
      </c>
      <c r="D59" s="1">
        <v>79.81</v>
      </c>
      <c r="E59" s="2">
        <f t="shared" si="30"/>
        <v>0.5578388201579647</v>
      </c>
      <c r="F59" s="1">
        <v>54.82</v>
      </c>
      <c r="G59" s="2">
        <f t="shared" si="31"/>
        <v>0.38316907807367023</v>
      </c>
      <c r="H59" s="1">
        <f>0.02+1.84</f>
        <v>1.86</v>
      </c>
      <c r="I59" s="2">
        <f t="shared" si="32"/>
        <v>0.013000629062696584</v>
      </c>
      <c r="J59" s="1">
        <v>111.71</v>
      </c>
      <c r="K59" s="1">
        <v>66.8</v>
      </c>
    </row>
    <row r="60" spans="1:11" ht="12.75">
      <c r="A60">
        <v>1996</v>
      </c>
      <c r="B60">
        <v>213</v>
      </c>
      <c r="C60" s="1">
        <v>148.74</v>
      </c>
      <c r="D60" s="1">
        <v>86.44</v>
      </c>
      <c r="E60" s="2">
        <f t="shared" si="30"/>
        <v>0.581148312491596</v>
      </c>
      <c r="F60" s="1">
        <v>55.33</v>
      </c>
      <c r="G60" s="2">
        <f t="shared" si="31"/>
        <v>0.37199139437945405</v>
      </c>
      <c r="H60" s="1">
        <f>0.09+1.23</f>
        <v>1.32</v>
      </c>
      <c r="I60" s="2">
        <f t="shared" si="32"/>
        <v>0.008874546187979023</v>
      </c>
      <c r="J60" s="1">
        <v>113.93</v>
      </c>
      <c r="K60" s="1">
        <f>58.09-0.65+0.54</f>
        <v>57.980000000000004</v>
      </c>
    </row>
    <row r="61" spans="1:11" ht="12.75">
      <c r="A61">
        <v>1994</v>
      </c>
      <c r="B61">
        <v>157</v>
      </c>
      <c r="C61" s="1">
        <v>71.91</v>
      </c>
      <c r="D61" s="1">
        <v>42.93</v>
      </c>
      <c r="E61" s="2">
        <f t="shared" si="30"/>
        <v>0.5969962453066333</v>
      </c>
      <c r="F61" s="1">
        <v>26.26</v>
      </c>
      <c r="G61" s="2">
        <f t="shared" si="31"/>
        <v>0.3651786955917119</v>
      </c>
      <c r="H61" s="1">
        <f>0.08+0.43</f>
        <v>0.51</v>
      </c>
      <c r="I61" s="2">
        <f t="shared" si="32"/>
        <v>0.007092198581560284</v>
      </c>
      <c r="J61" s="1">
        <v>54.59</v>
      </c>
      <c r="K61" s="1">
        <v>31.45</v>
      </c>
    </row>
    <row r="62" spans="1:11" ht="12.75">
      <c r="A62" t="s">
        <v>12</v>
      </c>
      <c r="C62" s="1"/>
      <c r="D62" s="1"/>
      <c r="E62" s="2"/>
      <c r="F62" s="1"/>
      <c r="G62" s="2"/>
      <c r="H62" s="1"/>
      <c r="I62" s="2"/>
      <c r="J62" s="1"/>
      <c r="K62" s="1"/>
    </row>
    <row r="63" spans="1:11" ht="12.75">
      <c r="A63">
        <v>2006</v>
      </c>
      <c r="B63">
        <v>149</v>
      </c>
      <c r="C63" s="1">
        <v>32.76</v>
      </c>
      <c r="D63" s="1">
        <v>19.36</v>
      </c>
      <c r="E63" s="13">
        <f aca="true" t="shared" si="33" ref="E63:E69">D63/C63</f>
        <v>0.590964590964591</v>
      </c>
      <c r="F63" s="1">
        <v>4.28</v>
      </c>
      <c r="G63" s="13">
        <f aca="true" t="shared" si="34" ref="G63:G69">F63/C63</f>
        <v>0.13064713064713065</v>
      </c>
      <c r="H63" s="1">
        <f>0.66+7.32</f>
        <v>7.98</v>
      </c>
      <c r="I63" s="13">
        <f aca="true" t="shared" si="35" ref="I63:I69">H63/C63</f>
        <v>0.2435897435897436</v>
      </c>
      <c r="J63" s="1">
        <v>28.19</v>
      </c>
      <c r="K63" s="1">
        <v>4.84</v>
      </c>
    </row>
    <row r="64" spans="1:11" ht="12.75">
      <c r="A64" s="11">
        <v>2004</v>
      </c>
      <c r="B64">
        <v>169</v>
      </c>
      <c r="C64" s="1">
        <v>37.16</v>
      </c>
      <c r="D64" s="1">
        <v>26.78</v>
      </c>
      <c r="E64" s="13">
        <f t="shared" si="33"/>
        <v>0.7206673842841766</v>
      </c>
      <c r="F64" s="1">
        <v>5.1</v>
      </c>
      <c r="G64" s="13">
        <f t="shared" si="34"/>
        <v>0.1372443487621098</v>
      </c>
      <c r="H64" s="1">
        <v>4.17</v>
      </c>
      <c r="I64" s="13">
        <f t="shared" si="35"/>
        <v>0.11221743810548979</v>
      </c>
      <c r="J64" s="1">
        <v>31.41</v>
      </c>
      <c r="K64" s="1">
        <v>5.9</v>
      </c>
    </row>
    <row r="65" spans="1:11" ht="12.75">
      <c r="A65" s="11">
        <v>2002</v>
      </c>
      <c r="B65">
        <v>148</v>
      </c>
      <c r="C65" s="1">
        <v>23.87</v>
      </c>
      <c r="D65" s="1">
        <v>14.94</v>
      </c>
      <c r="E65" s="13">
        <f t="shared" si="33"/>
        <v>0.6258902387934645</v>
      </c>
      <c r="F65" s="1">
        <v>3.25</v>
      </c>
      <c r="G65" s="13">
        <f t="shared" si="34"/>
        <v>0.13615416841223293</v>
      </c>
      <c r="H65" s="1">
        <f>0.24+4.6</f>
        <v>4.84</v>
      </c>
      <c r="I65" s="13">
        <f t="shared" si="35"/>
        <v>0.20276497695852533</v>
      </c>
      <c r="J65" s="1">
        <v>20.72</v>
      </c>
      <c r="K65" s="1">
        <v>3.76</v>
      </c>
    </row>
    <row r="66" spans="1:11" ht="12.75">
      <c r="A66" s="12">
        <v>2000</v>
      </c>
      <c r="B66" s="11">
        <v>133</v>
      </c>
      <c r="C66" s="14">
        <v>35.28</v>
      </c>
      <c r="D66" s="14">
        <v>21.72</v>
      </c>
      <c r="E66" s="13">
        <f t="shared" si="33"/>
        <v>0.6156462585034013</v>
      </c>
      <c r="F66" s="14">
        <v>5.25</v>
      </c>
      <c r="G66" s="13">
        <f t="shared" si="34"/>
        <v>0.1488095238095238</v>
      </c>
      <c r="H66" s="14">
        <f>0.34+6.04</f>
        <v>6.38</v>
      </c>
      <c r="I66" s="13">
        <f t="shared" si="35"/>
        <v>0.18083900226757368</v>
      </c>
      <c r="J66" s="14">
        <v>31.1</v>
      </c>
      <c r="K66" s="14">
        <v>4.36</v>
      </c>
    </row>
    <row r="67" spans="1:11" ht="12.75">
      <c r="A67">
        <v>1998</v>
      </c>
      <c r="B67">
        <v>149</v>
      </c>
      <c r="C67" s="1">
        <v>31.49</v>
      </c>
      <c r="D67" s="1">
        <v>19.2</v>
      </c>
      <c r="E67" s="2">
        <f t="shared" si="33"/>
        <v>0.6097173705938393</v>
      </c>
      <c r="F67" s="1">
        <v>4.64</v>
      </c>
      <c r="G67" s="2">
        <f t="shared" si="34"/>
        <v>0.14734836456017783</v>
      </c>
      <c r="H67" s="1">
        <f>0.57+5.57</f>
        <v>6.140000000000001</v>
      </c>
      <c r="I67" s="2">
        <f t="shared" si="35"/>
        <v>0.19498253413782154</v>
      </c>
      <c r="J67" s="1">
        <v>26.61</v>
      </c>
      <c r="K67" s="1">
        <v>4.98</v>
      </c>
    </row>
    <row r="68" spans="1:11" ht="12.75">
      <c r="A68">
        <v>1996</v>
      </c>
      <c r="B68">
        <v>176</v>
      </c>
      <c r="C68" s="1">
        <v>29.75</v>
      </c>
      <c r="D68" s="1">
        <v>21.26</v>
      </c>
      <c r="E68" s="2">
        <f t="shared" si="33"/>
        <v>0.7146218487394959</v>
      </c>
      <c r="F68" s="1">
        <v>3.06</v>
      </c>
      <c r="G68" s="2">
        <f t="shared" si="34"/>
        <v>0.10285714285714286</v>
      </c>
      <c r="H68" s="1">
        <f>0.6+3.63</f>
        <v>4.2299999999999995</v>
      </c>
      <c r="I68" s="2">
        <f t="shared" si="35"/>
        <v>0.14218487394957982</v>
      </c>
      <c r="J68" s="1">
        <v>25.29</v>
      </c>
      <c r="K68" s="1">
        <v>4.51</v>
      </c>
    </row>
    <row r="69" spans="1:11" ht="12.75">
      <c r="A69">
        <v>1994</v>
      </c>
      <c r="B69">
        <v>215</v>
      </c>
      <c r="C69" s="1">
        <v>39.52</v>
      </c>
      <c r="D69" s="1">
        <v>25</v>
      </c>
      <c r="E69" s="2">
        <f t="shared" si="33"/>
        <v>0.6325910931174089</v>
      </c>
      <c r="F69" s="1">
        <v>3.72</v>
      </c>
      <c r="G69" s="2">
        <f t="shared" si="34"/>
        <v>0.09412955465587045</v>
      </c>
      <c r="H69" s="1">
        <f>2.16+6.9</f>
        <v>9.06</v>
      </c>
      <c r="I69" s="2">
        <f t="shared" si="35"/>
        <v>0.22925101214574897</v>
      </c>
      <c r="J69" s="1">
        <v>33.73</v>
      </c>
      <c r="K69" s="1">
        <v>6.13</v>
      </c>
    </row>
    <row r="70" spans="1:11" ht="12.75">
      <c r="A70" t="s">
        <v>13</v>
      </c>
      <c r="C70" s="1"/>
      <c r="D70" s="1"/>
      <c r="E70" s="2"/>
      <c r="F70" s="1"/>
      <c r="G70" s="2"/>
      <c r="H70" s="1"/>
      <c r="I70" s="2"/>
      <c r="J70" s="1"/>
      <c r="K70" s="1"/>
    </row>
    <row r="71" spans="1:11" ht="12.75">
      <c r="A71">
        <v>2006</v>
      </c>
      <c r="B71">
        <v>30</v>
      </c>
      <c r="C71" s="1">
        <v>36.59</v>
      </c>
      <c r="D71" s="1">
        <v>20.18</v>
      </c>
      <c r="E71" s="13">
        <f aca="true" t="shared" si="36" ref="E71:E77">D71/C71</f>
        <v>0.551516807871003</v>
      </c>
      <c r="F71" s="1">
        <v>9.45</v>
      </c>
      <c r="G71" s="13">
        <f aca="true" t="shared" si="37" ref="G71:G77">F71/C71</f>
        <v>0.2582672861437551</v>
      </c>
      <c r="H71" s="1">
        <f>2.82+2.43</f>
        <v>5.25</v>
      </c>
      <c r="I71" s="13">
        <f aca="true" t="shared" si="38" ref="I71:I77">H71/C71</f>
        <v>0.1434818256354195</v>
      </c>
      <c r="J71" s="1">
        <v>30.25</v>
      </c>
      <c r="K71" s="1">
        <v>6.35</v>
      </c>
    </row>
    <row r="72" spans="1:11" ht="12.75">
      <c r="A72" s="11">
        <v>2004</v>
      </c>
      <c r="B72">
        <v>37</v>
      </c>
      <c r="C72" s="1">
        <v>36.65</v>
      </c>
      <c r="D72" s="1">
        <v>21.7</v>
      </c>
      <c r="E72" s="13">
        <f t="shared" si="36"/>
        <v>0.592087312414734</v>
      </c>
      <c r="F72" s="1">
        <v>7.92</v>
      </c>
      <c r="G72" s="13">
        <f t="shared" si="37"/>
        <v>0.21609822646657573</v>
      </c>
      <c r="H72" s="1">
        <v>5.85</v>
      </c>
      <c r="I72" s="13">
        <f t="shared" si="38"/>
        <v>0.15961800818553887</v>
      </c>
      <c r="J72" s="1">
        <v>30.98</v>
      </c>
      <c r="K72" s="1">
        <v>5.75</v>
      </c>
    </row>
    <row r="73" spans="1:11" ht="12.75">
      <c r="A73" s="11">
        <v>2002</v>
      </c>
      <c r="B73">
        <v>45</v>
      </c>
      <c r="C73" s="1">
        <v>41.8</v>
      </c>
      <c r="D73" s="1">
        <v>23.73</v>
      </c>
      <c r="E73" s="13">
        <f t="shared" si="36"/>
        <v>0.5677033492822967</v>
      </c>
      <c r="F73" s="1">
        <v>10.34</v>
      </c>
      <c r="G73" s="13">
        <f t="shared" si="37"/>
        <v>0.2473684210526316</v>
      </c>
      <c r="H73" s="1">
        <f>0.1+6.27</f>
        <v>6.369999999999999</v>
      </c>
      <c r="I73" s="13">
        <f t="shared" si="38"/>
        <v>0.15239234449760763</v>
      </c>
      <c r="J73" s="1">
        <v>34.4</v>
      </c>
      <c r="K73" s="1">
        <v>7.41</v>
      </c>
    </row>
    <row r="74" spans="1:11" ht="12.75">
      <c r="A74" s="12">
        <v>2000</v>
      </c>
      <c r="B74" s="11">
        <v>32</v>
      </c>
      <c r="C74" s="14">
        <v>33.99</v>
      </c>
      <c r="D74" s="14">
        <v>17.95</v>
      </c>
      <c r="E74" s="13">
        <f t="shared" si="36"/>
        <v>0.5280964989702853</v>
      </c>
      <c r="F74" s="14">
        <v>9.87</v>
      </c>
      <c r="G74" s="13">
        <f t="shared" si="37"/>
        <v>0.29037952338923206</v>
      </c>
      <c r="H74" s="14">
        <f>0.133+5.34</f>
        <v>5.473</v>
      </c>
      <c r="I74" s="13">
        <f t="shared" si="38"/>
        <v>0.16101794645483963</v>
      </c>
      <c r="J74" s="14">
        <v>28.91</v>
      </c>
      <c r="K74" s="14">
        <v>5.16</v>
      </c>
    </row>
    <row r="75" spans="1:11" ht="12.75">
      <c r="A75">
        <v>1998</v>
      </c>
      <c r="B75">
        <v>32</v>
      </c>
      <c r="C75" s="1">
        <v>20.5</v>
      </c>
      <c r="D75" s="1">
        <v>10.32</v>
      </c>
      <c r="E75" s="2">
        <f t="shared" si="36"/>
        <v>0.5034146341463415</v>
      </c>
      <c r="F75" s="1">
        <v>5.31</v>
      </c>
      <c r="G75" s="2">
        <f t="shared" si="37"/>
        <v>0.25902439024390245</v>
      </c>
      <c r="H75" s="1">
        <f>0.27+4.03</f>
        <v>4.300000000000001</v>
      </c>
      <c r="I75" s="2">
        <f t="shared" si="38"/>
        <v>0.20975609756097566</v>
      </c>
      <c r="J75" s="1">
        <v>17.43</v>
      </c>
      <c r="K75" s="1">
        <v>3.13</v>
      </c>
    </row>
    <row r="76" spans="1:11" ht="12.75">
      <c r="A76">
        <v>1996</v>
      </c>
      <c r="B76">
        <v>50</v>
      </c>
      <c r="C76" s="1">
        <v>24.13</v>
      </c>
      <c r="D76" s="1">
        <v>15.56</v>
      </c>
      <c r="E76" s="2">
        <f t="shared" si="36"/>
        <v>0.6448404475756321</v>
      </c>
      <c r="F76" s="1">
        <v>5.36</v>
      </c>
      <c r="G76" s="2">
        <f t="shared" si="37"/>
        <v>0.22213012847078328</v>
      </c>
      <c r="H76" s="1">
        <f>0.76+1.64</f>
        <v>2.4</v>
      </c>
      <c r="I76" s="2">
        <f t="shared" si="38"/>
        <v>0.09946125155408206</v>
      </c>
      <c r="J76" s="1">
        <v>20</v>
      </c>
      <c r="K76" s="1">
        <v>4.2</v>
      </c>
    </row>
    <row r="77" spans="1:11" ht="12.75">
      <c r="A77">
        <v>1994</v>
      </c>
      <c r="B77">
        <v>47</v>
      </c>
      <c r="C77" s="1">
        <v>22.65</v>
      </c>
      <c r="D77" s="1">
        <v>13.74</v>
      </c>
      <c r="E77" s="2">
        <f t="shared" si="36"/>
        <v>0.6066225165562914</v>
      </c>
      <c r="F77" s="1">
        <v>4.12</v>
      </c>
      <c r="G77" s="2">
        <f t="shared" si="37"/>
        <v>0.1818984547461369</v>
      </c>
      <c r="H77" s="1">
        <f>0.44+3.74</f>
        <v>4.180000000000001</v>
      </c>
      <c r="I77" s="2">
        <f t="shared" si="38"/>
        <v>0.18454746136865346</v>
      </c>
      <c r="J77" s="1">
        <v>19.6</v>
      </c>
      <c r="K77" s="1">
        <v>3.11</v>
      </c>
    </row>
    <row r="78" spans="1:11" ht="12.75">
      <c r="A78" s="1" t="s">
        <v>18</v>
      </c>
      <c r="C78" s="1"/>
      <c r="D78" s="1"/>
      <c r="F78" t="s">
        <v>15</v>
      </c>
      <c r="G78" s="2"/>
      <c r="H78" s="1"/>
      <c r="I78" s="2"/>
      <c r="J78" s="1"/>
      <c r="K78" s="1"/>
    </row>
    <row r="79" spans="3:11" ht="12.75">
      <c r="C79" s="1" t="s">
        <v>16</v>
      </c>
      <c r="D79" s="1"/>
      <c r="E79" s="2"/>
      <c r="F79" s="1"/>
      <c r="G79" s="2"/>
      <c r="H79" s="1"/>
      <c r="I79" s="2"/>
      <c r="J79" s="1"/>
      <c r="K79" s="1"/>
    </row>
  </sheetData>
  <printOptions/>
  <pageMargins left="0.5" right="0.2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2006-11-02T13:18:55Z</cp:lastPrinted>
  <dcterms:created xsi:type="dcterms:W3CDTF">2002-10-31T21:10:59Z</dcterms:created>
  <dcterms:modified xsi:type="dcterms:W3CDTF">2006-11-02T13:19:05Z</dcterms:modified>
  <cp:category/>
  <cp:version/>
  <cp:contentType/>
  <cp:contentStatus/>
</cp:coreProperties>
</file>