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865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<sst xmlns="http://schemas.openxmlformats.org/spreadsheetml/2006/main" count="84" uniqueCount="32">
  <si>
    <t>Receipts and Disbursements have been adjusted, subtracting transfers</t>
  </si>
  <si>
    <t xml:space="preserve">   Debts</t>
  </si>
  <si>
    <t xml:space="preserve">   Cash on Hand</t>
  </si>
  <si>
    <t xml:space="preserve">     Transfers to State Pty</t>
  </si>
  <si>
    <t xml:space="preserve">     Transfers to Nat'l Pty</t>
  </si>
  <si>
    <t xml:space="preserve">     Indep. Expend</t>
  </si>
  <si>
    <t xml:space="preserve">     Coord. Expend</t>
  </si>
  <si>
    <t xml:space="preserve">     Contributions</t>
  </si>
  <si>
    <t xml:space="preserve">   Disbursements</t>
  </si>
  <si>
    <t xml:space="preserve">     Transfers from State Pty</t>
  </si>
  <si>
    <t xml:space="preserve">     Transfers from Nat'l Pty</t>
  </si>
  <si>
    <t xml:space="preserve">     Other Cmte's</t>
  </si>
  <si>
    <t xml:space="preserve">     Individuals</t>
  </si>
  <si>
    <t xml:space="preserve">   Receipts</t>
  </si>
  <si>
    <t>Total Republican</t>
  </si>
  <si>
    <t>State and Local</t>
  </si>
  <si>
    <t>National Republican Congressional Committee</t>
  </si>
  <si>
    <t>National Republican Senatorial Committee</t>
  </si>
  <si>
    <t>Republican National Committee</t>
  </si>
  <si>
    <t>1989-90</t>
  </si>
  <si>
    <t>1991-92</t>
  </si>
  <si>
    <t>1993-94</t>
  </si>
  <si>
    <t>1995-96</t>
  </si>
  <si>
    <t>1997-98</t>
  </si>
  <si>
    <t>1999-2000</t>
  </si>
  <si>
    <t>2001-2002</t>
  </si>
  <si>
    <t>2003-2004</t>
  </si>
  <si>
    <t>Through the first Six Months of the Election Cycle</t>
  </si>
  <si>
    <t>Financial Activity of Federal Accounts of Party Committees</t>
  </si>
  <si>
    <t>2005-2006</t>
  </si>
  <si>
    <t>2007-2008</t>
  </si>
  <si>
    <t>2009-2010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</si>
</sst>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  <xf numFmtId="5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3.28125" style="0" customWidth="1"/>
    <col min="3" max="3" width="12.7109375" style="0" customWidth="1"/>
    <col min="4" max="4" width="12.140625" style="0" bestFit="1" customWidth="1"/>
    <col min="5" max="5" width="12.7109375" style="0" bestFit="1" customWidth="1"/>
    <col min="6" max="6" width="11.7109375" style="0" bestFit="1" customWidth="1"/>
    <col min="7" max="7" width="11.7109375" style="0" customWidth="1"/>
    <col min="8" max="12" width="11.7109375" style="0" bestFit="1" customWidth="1"/>
    <col min="14" max="14" width="11.7109375" style="0" bestFit="1" customWidth="1"/>
  </cols>
  <sheetData>
    <row r="2" ht="12.75">
      <c r="F2" s="9" t="s">
        <v>28</v>
      </c>
    </row>
    <row r="3" spans="1:12" ht="12.75">
      <c r="A3" s="4"/>
      <c r="B3" s="4"/>
      <c r="C3" s="4"/>
      <c r="D3" s="4"/>
      <c r="E3" s="4"/>
      <c r="F3" s="9" t="s">
        <v>27</v>
      </c>
      <c r="H3" s="1"/>
      <c r="J3" s="1"/>
      <c r="K3" s="1"/>
      <c r="L3" s="1"/>
    </row>
    <row r="4" spans="1:12" ht="12.75">
      <c r="A4" s="4"/>
      <c r="B4" s="4"/>
      <c r="C4" s="4"/>
      <c r="D4" s="4"/>
      <c r="E4" s="4"/>
      <c r="F4" s="4"/>
      <c r="H4" s="1"/>
      <c r="J4" s="1"/>
      <c r="K4" s="1"/>
      <c r="L4" s="1"/>
    </row>
    <row r="5" spans="1:12" ht="12.75">
      <c r="A5" s="8"/>
      <c r="B5" s="7" t="s">
        <v>31</v>
      </c>
      <c r="C5" s="7" t="s">
        <v>30</v>
      </c>
      <c r="D5" s="7" t="s">
        <v>29</v>
      </c>
      <c r="E5" s="7" t="s">
        <v>26</v>
      </c>
      <c r="F5" s="7" t="s">
        <v>25</v>
      </c>
      <c r="G5" s="6" t="s">
        <v>24</v>
      </c>
      <c r="H5" s="5" t="s">
        <v>23</v>
      </c>
      <c r="I5" s="5" t="s">
        <v>22</v>
      </c>
      <c r="J5" s="5" t="s">
        <v>21</v>
      </c>
      <c r="K5" s="5" t="s">
        <v>20</v>
      </c>
      <c r="L5" s="5" t="s">
        <v>19</v>
      </c>
    </row>
    <row r="6" spans="1:12" ht="12.75">
      <c r="A6" s="4" t="s">
        <v>18</v>
      </c>
      <c r="B6" s="4"/>
      <c r="C6" s="4"/>
      <c r="D6" s="4"/>
      <c r="E6" s="4"/>
      <c r="F6" s="4"/>
      <c r="G6" s="2"/>
      <c r="H6" s="1"/>
      <c r="I6" s="1"/>
      <c r="J6" s="1"/>
      <c r="K6" s="1"/>
      <c r="L6" s="1"/>
    </row>
    <row r="7" spans="1:14" ht="12.75">
      <c r="A7" s="4" t="s">
        <v>13</v>
      </c>
      <c r="B7" s="3">
        <v>45731926</v>
      </c>
      <c r="C7" s="3">
        <v>46357210</v>
      </c>
      <c r="D7" s="3">
        <v>62048097</v>
      </c>
      <c r="E7" s="3">
        <v>55623093</v>
      </c>
      <c r="F7" s="3">
        <v>37768176</v>
      </c>
      <c r="G7" s="2">
        <v>23466476</v>
      </c>
      <c r="H7" s="1">
        <v>17555778</v>
      </c>
      <c r="I7" s="1">
        <v>24764017</v>
      </c>
      <c r="J7" s="1">
        <v>16784264</v>
      </c>
      <c r="K7" s="1">
        <v>17615530</v>
      </c>
      <c r="L7" s="1">
        <v>18352448</v>
      </c>
      <c r="N7" s="10"/>
    </row>
    <row r="8" spans="1:14" ht="12.75">
      <c r="A8" s="4" t="s">
        <v>12</v>
      </c>
      <c r="B8" s="3">
        <v>36483712</v>
      </c>
      <c r="C8" s="3">
        <v>44139948</v>
      </c>
      <c r="D8" s="3">
        <v>58683161</v>
      </c>
      <c r="E8" s="3">
        <v>54494167</v>
      </c>
      <c r="F8" s="3">
        <v>35750356</v>
      </c>
      <c r="G8" s="2">
        <v>21940910</v>
      </c>
      <c r="H8" s="1">
        <v>16838520</v>
      </c>
      <c r="I8" s="1">
        <v>24177189</v>
      </c>
      <c r="J8" s="1">
        <v>16320882</v>
      </c>
      <c r="K8" s="1">
        <v>16193159</v>
      </c>
      <c r="L8" s="1">
        <v>17497240</v>
      </c>
      <c r="N8" s="11"/>
    </row>
    <row r="9" spans="1:12" ht="12.75">
      <c r="A9" s="4" t="s">
        <v>11</v>
      </c>
      <c r="B9" s="3">
        <v>372550</v>
      </c>
      <c r="C9" s="3">
        <v>653620</v>
      </c>
      <c r="D9" s="3">
        <v>716721</v>
      </c>
      <c r="E9" s="3">
        <v>476565</v>
      </c>
      <c r="F9" s="3">
        <v>286420</v>
      </c>
      <c r="G9" s="2">
        <v>213807</v>
      </c>
      <c r="H9" s="1">
        <v>7720</v>
      </c>
      <c r="I9" s="1">
        <v>41500</v>
      </c>
      <c r="J9" s="1">
        <v>127500</v>
      </c>
      <c r="K9" s="1">
        <v>128886</v>
      </c>
      <c r="L9" s="1">
        <v>147567</v>
      </c>
    </row>
    <row r="10" spans="1:12" ht="12.75">
      <c r="A10" s="4" t="s">
        <v>10</v>
      </c>
      <c r="B10" s="3">
        <v>0</v>
      </c>
      <c r="C10" s="3">
        <v>0</v>
      </c>
      <c r="D10" s="3">
        <v>100000</v>
      </c>
      <c r="E10" s="3">
        <v>0</v>
      </c>
      <c r="F10" s="3">
        <f>102374+517</f>
        <v>102891</v>
      </c>
      <c r="G10" s="2">
        <v>90020</v>
      </c>
      <c r="H10" s="1">
        <v>38000</v>
      </c>
      <c r="I10" s="1">
        <v>0</v>
      </c>
      <c r="J10" s="1">
        <v>4700</v>
      </c>
      <c r="K10" s="1">
        <v>0</v>
      </c>
      <c r="L10" s="1">
        <v>38500</v>
      </c>
    </row>
    <row r="11" spans="1:12" ht="12.75">
      <c r="A11" s="4" t="s">
        <v>9</v>
      </c>
      <c r="B11" s="3">
        <v>417766</v>
      </c>
      <c r="C11" s="3">
        <v>164365</v>
      </c>
      <c r="D11" s="3">
        <f>804938+100+150+300+150</f>
        <v>805638</v>
      </c>
      <c r="E11" s="3">
        <v>0</v>
      </c>
      <c r="F11" s="3">
        <v>1285</v>
      </c>
      <c r="G11" s="2">
        <v>800000</v>
      </c>
      <c r="H11" s="1">
        <v>5000</v>
      </c>
      <c r="I11" s="1">
        <v>0</v>
      </c>
      <c r="J11" s="1">
        <v>0</v>
      </c>
      <c r="K11" s="1">
        <v>0</v>
      </c>
      <c r="L11" s="1">
        <v>0</v>
      </c>
    </row>
    <row r="12" spans="1:12" ht="12.75">
      <c r="A12" s="4" t="s">
        <v>8</v>
      </c>
      <c r="B12" s="3">
        <v>37196434</v>
      </c>
      <c r="C12" s="3">
        <v>33565865</v>
      </c>
      <c r="D12" s="3">
        <v>42676081</v>
      </c>
      <c r="E12" s="3">
        <v>38215960</v>
      </c>
      <c r="F12" s="3">
        <v>27153167</v>
      </c>
      <c r="G12" s="2">
        <v>20947886</v>
      </c>
      <c r="H12" s="1">
        <v>17951081</v>
      </c>
      <c r="I12" s="1">
        <v>22468922</v>
      </c>
      <c r="J12" s="1">
        <v>12610134</v>
      </c>
      <c r="K12" s="1">
        <v>15076180</v>
      </c>
      <c r="L12" s="1">
        <v>15481036</v>
      </c>
    </row>
    <row r="13" spans="1:12" ht="12.75">
      <c r="A13" s="4" t="s">
        <v>7</v>
      </c>
      <c r="B13" s="3">
        <v>2968</v>
      </c>
      <c r="C13" s="3">
        <v>20000</v>
      </c>
      <c r="D13" s="3">
        <v>5200</v>
      </c>
      <c r="E13" s="3">
        <v>4992</v>
      </c>
      <c r="F13" s="3">
        <v>5000</v>
      </c>
      <c r="G13" s="2">
        <v>0</v>
      </c>
      <c r="H13" s="1">
        <v>5000</v>
      </c>
      <c r="I13" s="1">
        <v>27439</v>
      </c>
      <c r="J13" s="1">
        <v>20000</v>
      </c>
      <c r="K13" s="1">
        <v>7348</v>
      </c>
      <c r="L13" s="1">
        <v>21169</v>
      </c>
    </row>
    <row r="14" spans="1:12" ht="12.75">
      <c r="A14" s="4" t="s">
        <v>6</v>
      </c>
      <c r="B14" s="3">
        <v>103805</v>
      </c>
      <c r="C14" s="3">
        <v>24000</v>
      </c>
      <c r="D14" s="3">
        <v>150558</v>
      </c>
      <c r="E14" s="3">
        <v>402</v>
      </c>
      <c r="F14" s="3">
        <v>141750</v>
      </c>
      <c r="G14" s="2">
        <v>0</v>
      </c>
      <c r="H14" s="1">
        <v>26541</v>
      </c>
      <c r="I14" s="1">
        <v>0</v>
      </c>
      <c r="J14" s="1">
        <v>32447</v>
      </c>
      <c r="K14" s="1">
        <v>0</v>
      </c>
      <c r="L14" s="1">
        <v>0</v>
      </c>
    </row>
    <row r="15" spans="1:12" ht="12.75">
      <c r="A15" s="4" t="s">
        <v>5</v>
      </c>
      <c r="B15" s="3">
        <v>0</v>
      </c>
      <c r="C15" s="3">
        <v>0</v>
      </c>
      <c r="D15" s="3">
        <v>8860</v>
      </c>
      <c r="E15" s="3">
        <v>0</v>
      </c>
      <c r="F15" s="3">
        <v>0</v>
      </c>
      <c r="G15" s="2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1:12" ht="12.75">
      <c r="A16" s="4" t="s">
        <v>4</v>
      </c>
      <c r="B16" s="3">
        <v>4025000</v>
      </c>
      <c r="C16" s="3">
        <v>0</v>
      </c>
      <c r="D16" s="3">
        <v>1000000</v>
      </c>
      <c r="E16" s="3">
        <v>0</v>
      </c>
      <c r="F16" s="3">
        <v>400000</v>
      </c>
      <c r="G16" s="2">
        <v>1800000</v>
      </c>
      <c r="H16" s="1">
        <v>1600000</v>
      </c>
      <c r="I16" s="1">
        <v>0</v>
      </c>
      <c r="J16" s="1">
        <f>640000+825800</f>
        <v>1465800</v>
      </c>
      <c r="K16" s="1">
        <v>0</v>
      </c>
      <c r="L16" s="1">
        <v>0</v>
      </c>
    </row>
    <row r="17" spans="1:12" ht="12.75">
      <c r="A17" s="4" t="s">
        <v>3</v>
      </c>
      <c r="B17" s="3">
        <v>1088233</v>
      </c>
      <c r="C17" s="3">
        <f>24073+192731</f>
        <v>216804</v>
      </c>
      <c r="D17" s="3">
        <f>213303+3200+5800+4100+4800+1888+3200+10000+3500+30000+3500+5100+13200+3000+5000</f>
        <v>309591</v>
      </c>
      <c r="E17" s="3">
        <v>433974</v>
      </c>
      <c r="F17" s="3">
        <v>-42519</v>
      </c>
      <c r="G17" s="2">
        <v>90720</v>
      </c>
      <c r="H17" s="1">
        <v>120590</v>
      </c>
      <c r="I17" s="1">
        <v>237320</v>
      </c>
      <c r="J17" s="1">
        <v>13850</v>
      </c>
      <c r="K17" s="1">
        <v>99750</v>
      </c>
      <c r="L17" s="1">
        <v>192582</v>
      </c>
    </row>
    <row r="18" spans="1:12" ht="12.75">
      <c r="A18" s="4" t="s">
        <v>2</v>
      </c>
      <c r="B18" s="3">
        <v>23694279</v>
      </c>
      <c r="C18" s="3">
        <v>15899562</v>
      </c>
      <c r="D18" s="3">
        <v>34039327</v>
      </c>
      <c r="E18" s="3">
        <v>22270900</v>
      </c>
      <c r="F18" s="3">
        <v>35961025</v>
      </c>
      <c r="G18" s="2">
        <v>4278885</v>
      </c>
      <c r="H18" s="1">
        <v>1061109</v>
      </c>
      <c r="I18" s="1">
        <v>2773621</v>
      </c>
      <c r="J18" s="1">
        <v>6378598</v>
      </c>
      <c r="K18" s="1">
        <v>2543901</v>
      </c>
      <c r="L18" s="1">
        <v>5199484</v>
      </c>
    </row>
    <row r="19" spans="1:12" ht="12.75">
      <c r="A19" s="4" t="s">
        <v>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2">
        <v>0</v>
      </c>
      <c r="H19" s="1">
        <v>3000000</v>
      </c>
      <c r="I19" s="1">
        <v>0</v>
      </c>
      <c r="J19" s="1">
        <v>0</v>
      </c>
      <c r="K19" s="1">
        <v>0</v>
      </c>
      <c r="L19" s="1">
        <v>0</v>
      </c>
    </row>
    <row r="20" spans="1:12" ht="12.75">
      <c r="A20" s="4" t="s">
        <v>17</v>
      </c>
      <c r="B20" s="3"/>
      <c r="C20" s="3"/>
      <c r="D20" s="3"/>
      <c r="E20" s="3"/>
      <c r="F20" s="3"/>
      <c r="G20" s="2"/>
      <c r="I20" s="1"/>
      <c r="J20" s="1"/>
      <c r="K20" s="1"/>
      <c r="L20" s="1"/>
    </row>
    <row r="21" spans="1:14" ht="12.75">
      <c r="A21" s="4" t="s">
        <v>13</v>
      </c>
      <c r="B21" s="3">
        <v>20694614</v>
      </c>
      <c r="C21" s="3">
        <v>15881526</v>
      </c>
      <c r="D21" s="3">
        <v>20936789</v>
      </c>
      <c r="E21" s="3">
        <v>14583749</v>
      </c>
      <c r="F21" s="3">
        <v>17637451</v>
      </c>
      <c r="G21" s="2">
        <v>8515554</v>
      </c>
      <c r="H21" s="1">
        <v>12847446</v>
      </c>
      <c r="I21" s="1">
        <v>13838494</v>
      </c>
      <c r="J21" s="1">
        <v>14965927</v>
      </c>
      <c r="K21" s="1">
        <v>15721253</v>
      </c>
      <c r="L21" s="1">
        <f>20866327+25088023-6000000-20782429</f>
        <v>19171921</v>
      </c>
      <c r="N21" s="10"/>
    </row>
    <row r="22" spans="1:14" ht="12.75">
      <c r="A22" s="4" t="s">
        <v>12</v>
      </c>
      <c r="B22" s="3">
        <v>14318324</v>
      </c>
      <c r="C22" s="3">
        <v>11964431</v>
      </c>
      <c r="D22" s="3">
        <v>15872861</v>
      </c>
      <c r="E22" s="3">
        <v>12158761</v>
      </c>
      <c r="F22" s="3">
        <v>11725893</v>
      </c>
      <c r="G22" s="2">
        <v>6153295</v>
      </c>
      <c r="H22" s="1">
        <v>11125510</v>
      </c>
      <c r="I22" s="1">
        <v>12328312</v>
      </c>
      <c r="J22" s="1">
        <v>13370917</v>
      </c>
      <c r="K22" s="1">
        <v>14514180</v>
      </c>
      <c r="L22" s="1">
        <v>17622257</v>
      </c>
      <c r="N22" s="11"/>
    </row>
    <row r="23" spans="1:12" ht="12.75">
      <c r="A23" s="4" t="s">
        <v>11</v>
      </c>
      <c r="B23" s="3">
        <v>3599503</v>
      </c>
      <c r="C23" s="3">
        <v>3045616</v>
      </c>
      <c r="D23" s="3">
        <v>3381311</v>
      </c>
      <c r="E23" s="3">
        <v>2227350</v>
      </c>
      <c r="F23" s="3">
        <v>1230900</v>
      </c>
      <c r="G23" s="2">
        <v>892000</v>
      </c>
      <c r="H23" s="1">
        <v>1181050</v>
      </c>
      <c r="I23" s="1">
        <v>951210</v>
      </c>
      <c r="J23" s="1">
        <v>416020</v>
      </c>
      <c r="K23" s="1">
        <v>323000</v>
      </c>
      <c r="L23" s="1">
        <v>419923</v>
      </c>
    </row>
    <row r="24" spans="1:12" ht="12.75">
      <c r="A24" s="4" t="s">
        <v>10</v>
      </c>
      <c r="B24" s="3">
        <v>2000000</v>
      </c>
      <c r="C24" s="3">
        <v>0</v>
      </c>
      <c r="D24" s="3">
        <v>1000000</v>
      </c>
      <c r="E24" s="3">
        <v>0</v>
      </c>
      <c r="F24" s="3">
        <v>100000</v>
      </c>
      <c r="G24" s="2">
        <v>0</v>
      </c>
      <c r="H24" s="1">
        <v>0</v>
      </c>
      <c r="I24" s="1">
        <v>0</v>
      </c>
      <c r="J24" s="1">
        <v>640000</v>
      </c>
      <c r="K24" s="1">
        <v>0</v>
      </c>
      <c r="L24" s="1">
        <v>0</v>
      </c>
    </row>
    <row r="25" spans="1:12" ht="12.75">
      <c r="A25" s="4" t="s">
        <v>9</v>
      </c>
      <c r="B25" s="3">
        <v>0</v>
      </c>
      <c r="C25" s="3">
        <v>0</v>
      </c>
      <c r="D25" s="3">
        <v>102500</v>
      </c>
      <c r="E25" s="3">
        <v>50000</v>
      </c>
      <c r="F25" s="3">
        <v>3292199</v>
      </c>
      <c r="G25" s="2">
        <v>175000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ht="12.75">
      <c r="A26" s="4" t="s">
        <v>8</v>
      </c>
      <c r="B26" s="3">
        <v>17136479</v>
      </c>
      <c r="C26" s="3">
        <v>10235014</v>
      </c>
      <c r="D26" s="3">
        <v>13932635</v>
      </c>
      <c r="E26" s="3">
        <v>10005599</v>
      </c>
      <c r="F26" s="3">
        <v>7410706</v>
      </c>
      <c r="G26" s="2">
        <v>6351543</v>
      </c>
      <c r="H26" s="1">
        <v>12358713</v>
      </c>
      <c r="I26" s="1">
        <v>9546157</v>
      </c>
      <c r="J26" s="1">
        <v>14217376</v>
      </c>
      <c r="K26" s="1">
        <v>12542306</v>
      </c>
      <c r="L26" s="1">
        <f>20435307+20809945-6000000-20782429</f>
        <v>14462823</v>
      </c>
    </row>
    <row r="27" spans="1:12" ht="12.75">
      <c r="A27" s="4" t="s">
        <v>7</v>
      </c>
      <c r="B27" s="3">
        <v>20000</v>
      </c>
      <c r="C27" s="3">
        <v>27500</v>
      </c>
      <c r="D27" s="3">
        <v>74600</v>
      </c>
      <c r="E27" s="3">
        <v>17500</v>
      </c>
      <c r="F27" s="3">
        <v>17842</v>
      </c>
      <c r="G27" s="2">
        <v>127334</v>
      </c>
      <c r="H27" s="1">
        <v>22500</v>
      </c>
      <c r="I27" s="1">
        <v>175000</v>
      </c>
      <c r="J27" s="1">
        <v>45706</v>
      </c>
      <c r="K27" s="1">
        <v>39630</v>
      </c>
      <c r="L27" s="1">
        <v>93939</v>
      </c>
    </row>
    <row r="28" spans="1:12" ht="12.75">
      <c r="A28" s="4" t="s">
        <v>6</v>
      </c>
      <c r="B28" s="3">
        <v>0</v>
      </c>
      <c r="C28" s="3">
        <v>0</v>
      </c>
      <c r="D28" s="3">
        <v>1920</v>
      </c>
      <c r="E28" s="3">
        <v>0</v>
      </c>
      <c r="F28" s="3">
        <v>0</v>
      </c>
      <c r="G28" s="2">
        <v>172</v>
      </c>
      <c r="H28" s="1">
        <v>0</v>
      </c>
      <c r="I28" s="1">
        <v>-9511</v>
      </c>
      <c r="J28" s="1">
        <v>1359281</v>
      </c>
      <c r="K28" s="1">
        <v>735</v>
      </c>
      <c r="L28" s="1">
        <v>1426</v>
      </c>
    </row>
    <row r="29" spans="1:12" ht="12.75">
      <c r="A29" s="4" t="s">
        <v>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2">
        <v>600</v>
      </c>
      <c r="H29" s="1">
        <v>-19708</v>
      </c>
      <c r="I29" s="1">
        <v>0</v>
      </c>
      <c r="J29" s="1">
        <v>0</v>
      </c>
      <c r="K29" s="1">
        <v>0</v>
      </c>
      <c r="L29" s="1">
        <v>0</v>
      </c>
    </row>
    <row r="30" spans="1:12" ht="12.75">
      <c r="A30" s="4" t="s">
        <v>4</v>
      </c>
      <c r="B30" s="3">
        <v>0</v>
      </c>
      <c r="C30" s="3">
        <v>0</v>
      </c>
      <c r="D30" s="3">
        <v>0</v>
      </c>
      <c r="E30" s="3">
        <v>0</v>
      </c>
      <c r="F30" s="3">
        <v>38130</v>
      </c>
      <c r="G30" s="2">
        <v>39711</v>
      </c>
      <c r="H30" s="1">
        <v>7000</v>
      </c>
      <c r="I30" s="1">
        <v>0</v>
      </c>
      <c r="J30" s="1">
        <v>0</v>
      </c>
      <c r="K30" s="1">
        <v>0</v>
      </c>
      <c r="L30" s="1">
        <v>0</v>
      </c>
    </row>
    <row r="31" spans="1:12" ht="12.75">
      <c r="A31" s="4" t="s">
        <v>3</v>
      </c>
      <c r="B31" s="3">
        <v>0</v>
      </c>
      <c r="C31" s="3">
        <v>0</v>
      </c>
      <c r="D31" s="3">
        <v>0</v>
      </c>
      <c r="E31" s="3">
        <v>0</v>
      </c>
      <c r="F31" s="3">
        <v>49482</v>
      </c>
      <c r="G31" s="2">
        <v>0</v>
      </c>
      <c r="H31" s="1">
        <v>0</v>
      </c>
      <c r="I31" s="1">
        <v>-28076</v>
      </c>
      <c r="J31" s="1">
        <v>5029</v>
      </c>
      <c r="K31" s="1">
        <v>0</v>
      </c>
      <c r="L31" s="1">
        <v>6500</v>
      </c>
    </row>
    <row r="32" spans="1:12" ht="12.75">
      <c r="A32" s="4" t="s">
        <v>2</v>
      </c>
      <c r="B32" s="3">
        <v>4306714</v>
      </c>
      <c r="C32" s="3">
        <v>5756425</v>
      </c>
      <c r="D32" s="3">
        <v>8021130</v>
      </c>
      <c r="E32" s="3">
        <v>5335492</v>
      </c>
      <c r="F32" s="3">
        <v>11646863</v>
      </c>
      <c r="G32" s="2">
        <v>2634676</v>
      </c>
      <c r="H32" s="1">
        <v>956882</v>
      </c>
      <c r="I32" s="1">
        <v>4212620</v>
      </c>
      <c r="J32" s="1">
        <v>989153</v>
      </c>
      <c r="K32" s="1">
        <v>3358014</v>
      </c>
      <c r="L32" s="1">
        <v>7440879</v>
      </c>
    </row>
    <row r="33" spans="1:12" ht="12.75">
      <c r="A33" s="4" t="s">
        <v>1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2">
        <v>116897</v>
      </c>
      <c r="H33" s="1">
        <v>4654267</v>
      </c>
      <c r="I33" s="1">
        <v>0</v>
      </c>
      <c r="J33" s="1">
        <v>2600075</v>
      </c>
      <c r="K33" s="1">
        <v>196827</v>
      </c>
      <c r="L33" s="1">
        <v>328103</v>
      </c>
    </row>
    <row r="34" spans="1:12" ht="12.75">
      <c r="A34" s="4" t="s">
        <v>16</v>
      </c>
      <c r="B34" s="3"/>
      <c r="C34" s="3"/>
      <c r="D34" s="3"/>
      <c r="E34" s="3"/>
      <c r="F34" s="3"/>
      <c r="G34" s="2"/>
      <c r="I34" s="1"/>
      <c r="J34" s="1"/>
      <c r="K34" s="1"/>
      <c r="L34" s="1"/>
    </row>
    <row r="35" spans="1:14" ht="12.75">
      <c r="A35" s="4" t="s">
        <v>13</v>
      </c>
      <c r="B35" s="3">
        <v>17548171</v>
      </c>
      <c r="C35" s="3">
        <v>29482922</v>
      </c>
      <c r="D35" s="3">
        <v>39984491</v>
      </c>
      <c r="E35" s="3">
        <v>45460985</v>
      </c>
      <c r="F35" s="3">
        <f>22540933+18291482-17371482</f>
        <v>23460933</v>
      </c>
      <c r="G35" s="2">
        <v>18251992</v>
      </c>
      <c r="H35" s="1">
        <v>10836960</v>
      </c>
      <c r="I35" s="1">
        <v>13403740</v>
      </c>
      <c r="J35" s="1">
        <v>4648416</v>
      </c>
      <c r="K35" s="1">
        <v>7541124</v>
      </c>
      <c r="L35" s="1">
        <v>7520190</v>
      </c>
      <c r="N35" s="10"/>
    </row>
    <row r="36" spans="1:14" ht="12.75">
      <c r="A36" s="4" t="s">
        <v>12</v>
      </c>
      <c r="B36" s="3">
        <v>10496625</v>
      </c>
      <c r="C36" s="3">
        <v>20718495</v>
      </c>
      <c r="D36" s="3">
        <v>32224432</v>
      </c>
      <c r="E36" s="3">
        <v>40544306</v>
      </c>
      <c r="F36" s="3">
        <v>19419313</v>
      </c>
      <c r="G36" s="2">
        <v>12601047</v>
      </c>
      <c r="H36" s="1">
        <v>7404362</v>
      </c>
      <c r="I36" s="1">
        <v>11625432</v>
      </c>
      <c r="J36" s="1">
        <v>3668488</v>
      </c>
      <c r="K36" s="1">
        <v>6379822</v>
      </c>
      <c r="L36" s="1">
        <v>6301447</v>
      </c>
      <c r="N36" s="11"/>
    </row>
    <row r="37" spans="1:12" ht="12.75">
      <c r="A37" s="4" t="s">
        <v>11</v>
      </c>
      <c r="B37" s="3">
        <v>4584738</v>
      </c>
      <c r="C37" s="3">
        <v>8394078</v>
      </c>
      <c r="D37" s="3">
        <v>6994971</v>
      </c>
      <c r="E37" s="3">
        <v>3520280</v>
      </c>
      <c r="F37" s="3">
        <v>1871619</v>
      </c>
      <c r="G37" s="2">
        <v>2517621</v>
      </c>
      <c r="H37" s="1">
        <v>1358025</v>
      </c>
      <c r="I37" s="1">
        <v>1472889</v>
      </c>
      <c r="J37" s="1">
        <v>686065</v>
      </c>
      <c r="K37" s="1">
        <v>333980</v>
      </c>
      <c r="L37" s="1">
        <v>278250</v>
      </c>
    </row>
    <row r="38" spans="1:12" ht="12.75">
      <c r="A38" s="4" t="s">
        <v>10</v>
      </c>
      <c r="B38" s="3">
        <v>2025000</v>
      </c>
      <c r="C38" s="3">
        <v>0</v>
      </c>
      <c r="D38" s="3">
        <v>0</v>
      </c>
      <c r="E38" s="3">
        <v>0</v>
      </c>
      <c r="F38" s="3">
        <v>300000</v>
      </c>
      <c r="G38" s="2">
        <v>1800000</v>
      </c>
      <c r="H38" s="1">
        <v>1600000</v>
      </c>
      <c r="I38" s="1">
        <v>0</v>
      </c>
      <c r="J38" s="1">
        <v>825800</v>
      </c>
      <c r="K38" s="1">
        <v>0</v>
      </c>
      <c r="L38" s="1">
        <v>0</v>
      </c>
    </row>
    <row r="39" spans="1:12" ht="12.75">
      <c r="A39" s="4" t="s">
        <v>9</v>
      </c>
      <c r="B39" s="3">
        <v>0</v>
      </c>
      <c r="C39" s="3">
        <v>73893</v>
      </c>
      <c r="D39" s="3">
        <v>105000</v>
      </c>
      <c r="E39" s="3">
        <v>50000</v>
      </c>
      <c r="F39" s="3">
        <v>200000</v>
      </c>
      <c r="G39" s="2">
        <v>479500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</row>
    <row r="40" spans="1:12" ht="12.75">
      <c r="A40" s="4" t="s">
        <v>8</v>
      </c>
      <c r="B40" s="3">
        <v>14246007</v>
      </c>
      <c r="C40" s="3">
        <v>28874502</v>
      </c>
      <c r="D40" s="3">
        <v>26799397</v>
      </c>
      <c r="E40" s="3">
        <v>41097269</v>
      </c>
      <c r="F40" s="3">
        <f>20117656</f>
        <v>20117656</v>
      </c>
      <c r="G40" s="2">
        <f>31109877-15611024</f>
        <v>15498853</v>
      </c>
      <c r="H40" s="1">
        <f>17033793-7745156-1378332</f>
        <v>7910305</v>
      </c>
      <c r="I40" s="1">
        <v>11567417</v>
      </c>
      <c r="J40" s="1">
        <v>5492439</v>
      </c>
      <c r="K40" s="1">
        <v>7099366</v>
      </c>
      <c r="L40" s="1">
        <v>6469615</v>
      </c>
    </row>
    <row r="41" spans="1:12" ht="12.75">
      <c r="A41" s="4" t="s">
        <v>7</v>
      </c>
      <c r="B41" s="3">
        <v>18741</v>
      </c>
      <c r="C41" s="3">
        <v>11131</v>
      </c>
      <c r="D41" s="3">
        <v>32423</v>
      </c>
      <c r="E41" s="3">
        <v>80153</v>
      </c>
      <c r="F41" s="3">
        <v>79173</v>
      </c>
      <c r="G41" s="2">
        <v>46018</v>
      </c>
      <c r="H41" s="1">
        <v>39096</v>
      </c>
      <c r="I41" s="1">
        <v>28486</v>
      </c>
      <c r="J41" s="1">
        <v>61394</v>
      </c>
      <c r="K41" s="1">
        <v>43046</v>
      </c>
      <c r="L41" s="1">
        <v>78540</v>
      </c>
    </row>
    <row r="42" spans="1:12" ht="12.75">
      <c r="A42" s="4" t="s">
        <v>6</v>
      </c>
      <c r="B42" s="3">
        <v>0</v>
      </c>
      <c r="C42" s="3">
        <v>0</v>
      </c>
      <c r="D42" s="3">
        <v>787</v>
      </c>
      <c r="E42" s="3">
        <v>0</v>
      </c>
      <c r="F42" s="3">
        <v>66500</v>
      </c>
      <c r="G42" s="2">
        <v>0</v>
      </c>
      <c r="H42" s="1">
        <v>0</v>
      </c>
      <c r="I42" s="1">
        <v>21217</v>
      </c>
      <c r="J42" s="1">
        <v>282909</v>
      </c>
      <c r="K42" s="1">
        <v>65075</v>
      </c>
      <c r="L42" s="1">
        <v>187010</v>
      </c>
    </row>
    <row r="43" spans="1:12" ht="12.75">
      <c r="A43" s="4" t="s">
        <v>5</v>
      </c>
      <c r="B43" s="3">
        <v>817680</v>
      </c>
      <c r="C43" s="3">
        <v>2653399</v>
      </c>
      <c r="D43" s="3">
        <v>0</v>
      </c>
      <c r="E43" s="3">
        <v>0</v>
      </c>
      <c r="F43" s="3">
        <v>0</v>
      </c>
      <c r="G43" s="2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ht="12.75">
      <c r="A44" s="4" t="s">
        <v>4</v>
      </c>
      <c r="B44" s="3">
        <v>13066</v>
      </c>
      <c r="C44" s="3">
        <v>0</v>
      </c>
      <c r="D44" s="3">
        <v>0</v>
      </c>
      <c r="E44" s="3">
        <v>0</v>
      </c>
      <c r="F44" s="3">
        <f>62002+27507</f>
        <v>89509</v>
      </c>
      <c r="G44" s="2">
        <v>0</v>
      </c>
      <c r="H44" s="1">
        <v>31000</v>
      </c>
      <c r="I44" s="1">
        <v>0</v>
      </c>
      <c r="J44" s="1">
        <v>4700</v>
      </c>
      <c r="K44" s="1">
        <v>0</v>
      </c>
      <c r="L44" s="1">
        <v>38500</v>
      </c>
    </row>
    <row r="45" spans="1:12" ht="12.75">
      <c r="A45" s="4" t="s">
        <v>3</v>
      </c>
      <c r="B45" s="3">
        <v>15000</v>
      </c>
      <c r="C45" s="3">
        <v>0</v>
      </c>
      <c r="D45" s="3">
        <v>2000</v>
      </c>
      <c r="E45" s="3">
        <v>0</v>
      </c>
      <c r="F45" s="3">
        <v>1194775</v>
      </c>
      <c r="G45" s="2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</row>
    <row r="46" spans="1:12" ht="12.75">
      <c r="A46" s="4" t="s">
        <v>2</v>
      </c>
      <c r="B46" s="3">
        <v>4160011</v>
      </c>
      <c r="C46" s="3">
        <v>2010038</v>
      </c>
      <c r="D46" s="3">
        <v>16370711</v>
      </c>
      <c r="E46" s="3">
        <v>6627434</v>
      </c>
      <c r="F46" s="3">
        <v>5798596</v>
      </c>
      <c r="G46" s="2">
        <v>4204203</v>
      </c>
      <c r="H46" s="1">
        <f>390314+3004446</f>
        <v>3394760</v>
      </c>
      <c r="I46" s="1">
        <v>2426565</v>
      </c>
      <c r="J46" s="1">
        <v>324510</v>
      </c>
      <c r="K46" s="1">
        <v>593173</v>
      </c>
      <c r="L46" s="1">
        <v>2240133</v>
      </c>
    </row>
    <row r="47" spans="1:12" ht="12.75">
      <c r="A47" s="4" t="s">
        <v>1</v>
      </c>
      <c r="B47" s="3">
        <v>3250000</v>
      </c>
      <c r="C47" s="3">
        <v>4350000</v>
      </c>
      <c r="D47" s="3">
        <v>0</v>
      </c>
      <c r="E47" s="3">
        <v>0</v>
      </c>
      <c r="F47" s="3">
        <v>483089</v>
      </c>
      <c r="G47" s="2">
        <v>0</v>
      </c>
      <c r="H47" s="1">
        <v>1414898</v>
      </c>
      <c r="I47" s="1">
        <v>1951256</v>
      </c>
      <c r="J47" s="1">
        <v>3289575</v>
      </c>
      <c r="K47" s="1">
        <v>2820870</v>
      </c>
      <c r="L47" s="1">
        <v>93057</v>
      </c>
    </row>
    <row r="48" spans="1:12" ht="12.75">
      <c r="A48" s="4" t="s">
        <v>15</v>
      </c>
      <c r="B48" s="3"/>
      <c r="C48" s="3"/>
      <c r="D48" s="3"/>
      <c r="E48" s="3"/>
      <c r="F48" s="3"/>
      <c r="G48" s="2"/>
      <c r="H48" s="1"/>
      <c r="I48" s="1"/>
      <c r="J48" s="1"/>
      <c r="K48" s="1"/>
      <c r="L48" s="1"/>
    </row>
    <row r="49" spans="1:14" ht="12.75">
      <c r="A49" s="4" t="s">
        <v>13</v>
      </c>
      <c r="B49" s="3">
        <v>26402241</v>
      </c>
      <c r="C49" s="3">
        <v>17693635</v>
      </c>
      <c r="D49" s="3">
        <f>21950009+2840+456141</f>
        <v>22408990</v>
      </c>
      <c r="E49" s="3">
        <v>23997775</v>
      </c>
      <c r="F49" s="3">
        <v>21404787</v>
      </c>
      <c r="G49" s="2">
        <v>19613632</v>
      </c>
      <c r="H49" s="1">
        <v>17849375</v>
      </c>
      <c r="I49" s="1">
        <f>24707945-7587684</f>
        <v>17120261</v>
      </c>
      <c r="J49" s="1">
        <f>18954064-5456712</f>
        <v>13497352</v>
      </c>
      <c r="K49" s="1">
        <f>15526661-3867336</f>
        <v>11659325</v>
      </c>
      <c r="L49" s="1">
        <v>9561465</v>
      </c>
      <c r="N49" s="10"/>
    </row>
    <row r="50" spans="1:14" ht="12.75">
      <c r="A50" s="4" t="s">
        <v>12</v>
      </c>
      <c r="B50" s="3">
        <v>16767276</v>
      </c>
      <c r="C50" s="3">
        <v>15549667</v>
      </c>
      <c r="D50" s="3">
        <f>18719240+2840+434719</f>
        <v>19156799</v>
      </c>
      <c r="E50" s="3">
        <v>21893725</v>
      </c>
      <c r="F50" s="3">
        <v>19344631</v>
      </c>
      <c r="G50" s="2">
        <v>18682700</v>
      </c>
      <c r="H50" s="1">
        <v>15814905</v>
      </c>
      <c r="I50" s="1">
        <v>16234122</v>
      </c>
      <c r="J50" s="1">
        <v>12476445</v>
      </c>
      <c r="K50" s="1">
        <v>10600272</v>
      </c>
      <c r="L50" s="1">
        <v>8637929</v>
      </c>
      <c r="N50" s="11"/>
    </row>
    <row r="51" spans="1:12" ht="12.75">
      <c r="A51" s="4" t="s">
        <v>11</v>
      </c>
      <c r="B51" s="3">
        <v>758006</v>
      </c>
      <c r="C51" s="3">
        <v>597581</v>
      </c>
      <c r="D51" s="3">
        <f>555689+20150</f>
        <v>575839</v>
      </c>
      <c r="E51" s="3">
        <v>471186</v>
      </c>
      <c r="F51" s="3">
        <v>305877</v>
      </c>
      <c r="G51" s="2">
        <v>230728</v>
      </c>
      <c r="H51" s="1">
        <v>145370</v>
      </c>
      <c r="I51" s="1">
        <v>179083</v>
      </c>
      <c r="J51" s="1">
        <v>217680</v>
      </c>
      <c r="K51" s="1">
        <v>208018</v>
      </c>
      <c r="L51" s="1">
        <v>162947</v>
      </c>
    </row>
    <row r="52" spans="1:12" ht="12.75">
      <c r="A52" s="4" t="s">
        <v>10</v>
      </c>
      <c r="B52" s="3">
        <f>B17+B31+B45</f>
        <v>1103233</v>
      </c>
      <c r="C52" s="3">
        <f>24073+192731</f>
        <v>216804</v>
      </c>
      <c r="D52" s="3">
        <f>D17+D31+D45</f>
        <v>311591</v>
      </c>
      <c r="E52" s="3">
        <f>94661+291214</f>
        <v>385875</v>
      </c>
      <c r="F52" s="3">
        <v>1281820</v>
      </c>
      <c r="G52" s="2">
        <v>90720</v>
      </c>
      <c r="H52" s="1">
        <f>H17+H31+H45</f>
        <v>120590</v>
      </c>
      <c r="I52" s="1">
        <v>209244</v>
      </c>
      <c r="J52" s="1">
        <v>18879</v>
      </c>
      <c r="K52" s="1">
        <v>99750</v>
      </c>
      <c r="L52" s="1">
        <v>199082</v>
      </c>
    </row>
    <row r="53" spans="1:12" ht="12.75">
      <c r="A53" s="4" t="s">
        <v>9</v>
      </c>
      <c r="B53" s="3">
        <f>79254+1500</f>
        <v>80754</v>
      </c>
      <c r="C53" s="3">
        <v>116217</v>
      </c>
      <c r="D53" s="3">
        <v>283935</v>
      </c>
      <c r="E53" s="3">
        <v>95076</v>
      </c>
      <c r="F53" s="3">
        <v>165345</v>
      </c>
      <c r="G53" s="2">
        <v>7101</v>
      </c>
      <c r="H53" s="1">
        <v>9950</v>
      </c>
      <c r="I53" s="1">
        <v>12397</v>
      </c>
      <c r="J53" s="1">
        <v>40930</v>
      </c>
      <c r="K53" s="1">
        <v>116992</v>
      </c>
      <c r="L53" s="1">
        <v>154483</v>
      </c>
    </row>
    <row r="54" spans="1:12" ht="12.75">
      <c r="A54" s="4" t="s">
        <v>8</v>
      </c>
      <c r="B54" s="3">
        <v>19156810</v>
      </c>
      <c r="C54" s="3">
        <v>15046259</v>
      </c>
      <c r="D54" s="3">
        <f>17146954+5331+190429</f>
        <v>17342714</v>
      </c>
      <c r="E54" s="3">
        <v>18077575</v>
      </c>
      <c r="F54" s="3">
        <v>19135821</v>
      </c>
      <c r="G54" s="2">
        <v>16815689</v>
      </c>
      <c r="H54" s="1">
        <v>13344556</v>
      </c>
      <c r="I54" s="1">
        <f>22587603-8890578</f>
        <v>13697025</v>
      </c>
      <c r="J54" s="1">
        <f>17542035-7331477</f>
        <v>10210558</v>
      </c>
      <c r="K54" s="1">
        <f>14605830-5093112</f>
        <v>9512718</v>
      </c>
      <c r="L54" s="1">
        <v>8784159</v>
      </c>
    </row>
    <row r="55" spans="1:12" ht="12.75">
      <c r="A55" s="4" t="s">
        <v>7</v>
      </c>
      <c r="B55" s="3">
        <v>43695</v>
      </c>
      <c r="C55" s="3">
        <v>36975</v>
      </c>
      <c r="D55" s="3">
        <v>36350</v>
      </c>
      <c r="E55" s="3">
        <v>106265</v>
      </c>
      <c r="F55" s="3">
        <v>288612</v>
      </c>
      <c r="G55" s="2">
        <v>35604</v>
      </c>
      <c r="H55" s="1">
        <v>135508</v>
      </c>
      <c r="I55" s="1">
        <v>45705</v>
      </c>
      <c r="J55" s="1">
        <v>77282</v>
      </c>
      <c r="K55" s="1">
        <v>56110</v>
      </c>
      <c r="L55" s="1">
        <v>201688</v>
      </c>
    </row>
    <row r="56" spans="1:12" ht="12.75">
      <c r="A56" s="4" t="s">
        <v>6</v>
      </c>
      <c r="B56" s="3">
        <v>6737</v>
      </c>
      <c r="C56" s="3">
        <v>566</v>
      </c>
      <c r="D56" s="3">
        <v>7401</v>
      </c>
      <c r="E56" s="3">
        <v>0</v>
      </c>
      <c r="F56" s="3">
        <v>241848</v>
      </c>
      <c r="G56" s="2">
        <v>23420</v>
      </c>
      <c r="H56" s="1">
        <v>10753</v>
      </c>
      <c r="I56" s="1">
        <v>14573</v>
      </c>
      <c r="J56" s="1">
        <v>31160</v>
      </c>
      <c r="K56" s="1">
        <v>0</v>
      </c>
      <c r="L56" s="1">
        <v>2000</v>
      </c>
    </row>
    <row r="57" spans="1:12" ht="12.75">
      <c r="A57" s="4" t="s">
        <v>5</v>
      </c>
      <c r="B57" s="3">
        <v>0</v>
      </c>
      <c r="C57" s="3">
        <v>10324</v>
      </c>
      <c r="D57" s="3">
        <v>12231</v>
      </c>
      <c r="E57" s="3">
        <v>5000</v>
      </c>
      <c r="F57" s="3">
        <v>500</v>
      </c>
      <c r="G57" s="2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 ht="12.75">
      <c r="A58" s="4" t="s">
        <v>4</v>
      </c>
      <c r="B58" s="3">
        <f>B11+B25+B39</f>
        <v>417766</v>
      </c>
      <c r="C58" s="3">
        <f>164365+73893</f>
        <v>238258</v>
      </c>
      <c r="D58" s="3">
        <f>D11+D25+D39</f>
        <v>1013138</v>
      </c>
      <c r="E58" s="3">
        <v>50000</v>
      </c>
      <c r="F58" s="3">
        <v>3305762</v>
      </c>
      <c r="G58" s="2">
        <v>1012340</v>
      </c>
      <c r="H58" s="1">
        <v>5000</v>
      </c>
      <c r="I58" s="1">
        <v>0</v>
      </c>
      <c r="J58" s="1">
        <v>0</v>
      </c>
      <c r="K58" s="1">
        <f>K11+K25+K39</f>
        <v>0</v>
      </c>
      <c r="L58" s="1">
        <f>L11+L25+L39</f>
        <v>0</v>
      </c>
    </row>
    <row r="59" spans="1:12" ht="12.75">
      <c r="A59" s="4" t="s">
        <v>3</v>
      </c>
      <c r="B59" s="3">
        <v>80754</v>
      </c>
      <c r="C59" s="3">
        <f>114967+1250</f>
        <v>116217</v>
      </c>
      <c r="D59" s="3">
        <f>D53</f>
        <v>283935</v>
      </c>
      <c r="E59" s="3">
        <v>95076</v>
      </c>
      <c r="F59" s="3">
        <f>162220+3125</f>
        <v>165345</v>
      </c>
      <c r="G59" s="2">
        <v>7101</v>
      </c>
      <c r="H59" s="1">
        <v>9950</v>
      </c>
      <c r="I59" s="1">
        <v>12397</v>
      </c>
      <c r="J59" s="1">
        <v>40930</v>
      </c>
      <c r="K59" s="1">
        <v>116992</v>
      </c>
      <c r="L59" s="1">
        <v>154483</v>
      </c>
    </row>
    <row r="60" spans="1:12" ht="12.75">
      <c r="A60" s="4" t="s">
        <v>2</v>
      </c>
      <c r="B60" s="3">
        <v>21927793</v>
      </c>
      <c r="C60" s="3">
        <v>8109308</v>
      </c>
      <c r="D60" s="3">
        <f>13844934-590216+150576+700761</f>
        <v>14106055</v>
      </c>
      <c r="E60" s="3">
        <v>8389313</v>
      </c>
      <c r="F60" s="3">
        <v>2385889</v>
      </c>
      <c r="G60" s="2">
        <v>4756259</v>
      </c>
      <c r="H60" s="1">
        <v>5955117</v>
      </c>
      <c r="I60" s="1">
        <v>4565114</v>
      </c>
      <c r="J60" s="1">
        <v>3882534</v>
      </c>
      <c r="K60" s="1">
        <v>2223138</v>
      </c>
      <c r="L60" s="1">
        <v>3618124</v>
      </c>
    </row>
    <row r="61" spans="1:12" ht="12.75">
      <c r="A61" s="4" t="s">
        <v>1</v>
      </c>
      <c r="B61" s="3">
        <v>3679860</v>
      </c>
      <c r="C61" s="3">
        <v>2030985</v>
      </c>
      <c r="D61" s="3">
        <f>800024-109462+97859</f>
        <v>788421</v>
      </c>
      <c r="E61" s="3">
        <v>2820041</v>
      </c>
      <c r="F61" s="3">
        <v>395849</v>
      </c>
      <c r="G61" s="2">
        <v>2357513</v>
      </c>
      <c r="H61" s="1">
        <v>1675602</v>
      </c>
      <c r="I61" s="1">
        <v>1768122</v>
      </c>
      <c r="J61" s="1">
        <v>2386476</v>
      </c>
      <c r="K61" s="1">
        <v>2289981</v>
      </c>
      <c r="L61" s="1">
        <v>907721</v>
      </c>
    </row>
    <row r="62" spans="1:12" ht="12.75">
      <c r="A62" s="4" t="s">
        <v>14</v>
      </c>
      <c r="B62" s="3"/>
      <c r="C62" s="3"/>
      <c r="D62" s="3"/>
      <c r="E62" s="3"/>
      <c r="F62" s="3"/>
      <c r="G62" s="2"/>
      <c r="H62" s="1"/>
      <c r="I62" s="1"/>
      <c r="J62" s="1"/>
      <c r="K62" s="1"/>
      <c r="L62" s="1"/>
    </row>
    <row r="63" spans="1:12" ht="12.75">
      <c r="A63" s="4" t="s">
        <v>13</v>
      </c>
      <c r="B63" s="3">
        <f>(B7+B21+B35+B49)-(B66+B67)</f>
        <v>104750199</v>
      </c>
      <c r="C63" s="3">
        <f>(C7+C21+C35+C49)-(C66+C67)</f>
        <v>108844014</v>
      </c>
      <c r="D63" s="3">
        <f>(D7+D21+D35+D49)-(D66+D67)</f>
        <v>142669703</v>
      </c>
      <c r="E63" s="1">
        <f aca="true" t="shared" si="0" ref="E63:L63">(E7+E21+E35+E49)-(E66+E67)</f>
        <v>139084651</v>
      </c>
      <c r="F63" s="1">
        <f t="shared" si="0"/>
        <v>94827807</v>
      </c>
      <c r="G63" s="1">
        <f t="shared" si="0"/>
        <v>66405313</v>
      </c>
      <c r="H63" s="1">
        <f t="shared" si="0"/>
        <v>57316019</v>
      </c>
      <c r="I63" s="1">
        <f t="shared" si="0"/>
        <v>68904871</v>
      </c>
      <c r="J63" s="1">
        <f t="shared" si="0"/>
        <v>48365650</v>
      </c>
      <c r="K63" s="1">
        <f t="shared" si="0"/>
        <v>52320490</v>
      </c>
      <c r="L63" s="1">
        <f t="shared" si="0"/>
        <v>54213959</v>
      </c>
    </row>
    <row r="64" spans="1:12" ht="12.75">
      <c r="A64" s="4" t="s">
        <v>12</v>
      </c>
      <c r="B64" s="3">
        <f>B8+B22+B36+B50</f>
        <v>78065937</v>
      </c>
      <c r="C64" s="3">
        <f aca="true" t="shared" si="1" ref="C64:D67">C8+C22+C36+C50</f>
        <v>92372541</v>
      </c>
      <c r="D64" s="3">
        <f t="shared" si="1"/>
        <v>125937253</v>
      </c>
      <c r="E64" s="1">
        <f aca="true" t="shared" si="2" ref="E64:L67">E8+E22+E36+E50</f>
        <v>129090959</v>
      </c>
      <c r="F64" s="1">
        <f t="shared" si="2"/>
        <v>86240193</v>
      </c>
      <c r="G64" s="1">
        <f t="shared" si="2"/>
        <v>59377952</v>
      </c>
      <c r="H64" s="1">
        <f t="shared" si="2"/>
        <v>51183297</v>
      </c>
      <c r="I64" s="1">
        <f t="shared" si="2"/>
        <v>64365055</v>
      </c>
      <c r="J64" s="1">
        <f t="shared" si="2"/>
        <v>45836732</v>
      </c>
      <c r="K64" s="1">
        <f t="shared" si="2"/>
        <v>47687433</v>
      </c>
      <c r="L64" s="1">
        <f t="shared" si="2"/>
        <v>50058873</v>
      </c>
    </row>
    <row r="65" spans="1:12" ht="12.75">
      <c r="A65" s="4" t="s">
        <v>11</v>
      </c>
      <c r="B65" s="3">
        <f>B9+B23+B37+B51</f>
        <v>9314797</v>
      </c>
      <c r="C65" s="3">
        <f t="shared" si="1"/>
        <v>12690895</v>
      </c>
      <c r="D65" s="3">
        <f t="shared" si="1"/>
        <v>11668842</v>
      </c>
      <c r="E65" s="1">
        <f t="shared" si="2"/>
        <v>6695381</v>
      </c>
      <c r="F65" s="1">
        <f t="shared" si="2"/>
        <v>3694816</v>
      </c>
      <c r="G65" s="1">
        <f t="shared" si="2"/>
        <v>3854156</v>
      </c>
      <c r="H65" s="1">
        <f t="shared" si="2"/>
        <v>2692165</v>
      </c>
      <c r="I65" s="1">
        <f t="shared" si="2"/>
        <v>2644682</v>
      </c>
      <c r="J65" s="1">
        <f t="shared" si="2"/>
        <v>1447265</v>
      </c>
      <c r="K65" s="1">
        <f t="shared" si="2"/>
        <v>993884</v>
      </c>
      <c r="L65" s="1">
        <f t="shared" si="2"/>
        <v>1008687</v>
      </c>
    </row>
    <row r="66" spans="1:12" ht="12.75">
      <c r="A66" s="4" t="s">
        <v>10</v>
      </c>
      <c r="B66" s="3">
        <f>B10+B24+B38+B52</f>
        <v>5128233</v>
      </c>
      <c r="C66" s="3">
        <f t="shared" si="1"/>
        <v>216804</v>
      </c>
      <c r="D66" s="3">
        <f t="shared" si="1"/>
        <v>1411591</v>
      </c>
      <c r="E66" s="1">
        <f t="shared" si="2"/>
        <v>385875</v>
      </c>
      <c r="F66" s="1">
        <f t="shared" si="2"/>
        <v>1784711</v>
      </c>
      <c r="G66" s="1">
        <f t="shared" si="2"/>
        <v>1980740</v>
      </c>
      <c r="H66" s="1">
        <f t="shared" si="2"/>
        <v>1758590</v>
      </c>
      <c r="I66" s="1">
        <f t="shared" si="2"/>
        <v>209244</v>
      </c>
      <c r="J66" s="1">
        <f t="shared" si="2"/>
        <v>1489379</v>
      </c>
      <c r="K66" s="1">
        <f t="shared" si="2"/>
        <v>99750</v>
      </c>
      <c r="L66" s="1">
        <f t="shared" si="2"/>
        <v>237582</v>
      </c>
    </row>
    <row r="67" spans="1:12" ht="12.75">
      <c r="A67" s="4" t="s">
        <v>9</v>
      </c>
      <c r="B67" s="3">
        <f>B11+B25+B39+B53</f>
        <v>498520</v>
      </c>
      <c r="C67" s="3">
        <f t="shared" si="1"/>
        <v>354475</v>
      </c>
      <c r="D67" s="3">
        <f t="shared" si="1"/>
        <v>1297073</v>
      </c>
      <c r="E67" s="1">
        <f t="shared" si="2"/>
        <v>195076</v>
      </c>
      <c r="F67" s="1">
        <f t="shared" si="2"/>
        <v>3658829</v>
      </c>
      <c r="G67" s="1">
        <f t="shared" si="2"/>
        <v>1461601</v>
      </c>
      <c r="H67" s="1">
        <f t="shared" si="2"/>
        <v>14950</v>
      </c>
      <c r="I67" s="1">
        <f t="shared" si="2"/>
        <v>12397</v>
      </c>
      <c r="J67" s="1">
        <f t="shared" si="2"/>
        <v>40930</v>
      </c>
      <c r="K67" s="1">
        <f t="shared" si="2"/>
        <v>116992</v>
      </c>
      <c r="L67" s="1">
        <f t="shared" si="2"/>
        <v>154483</v>
      </c>
    </row>
    <row r="68" spans="1:12" ht="12.75">
      <c r="A68" s="4" t="s">
        <v>8</v>
      </c>
      <c r="B68" s="3">
        <f>(B12+B26+B40+B54)-(B72+B73)</f>
        <v>82095911</v>
      </c>
      <c r="C68" s="3">
        <f>(C12+C26+C40+C54)-(C72+C73)</f>
        <v>87150361</v>
      </c>
      <c r="D68" s="3">
        <f>(D12+D26+D40+D54)-(D72+D73)</f>
        <v>98142163</v>
      </c>
      <c r="E68" s="1">
        <f aca="true" t="shared" si="3" ref="E68:L68">(E12+E26+E40+E54)-(E72+E73)</f>
        <v>106817353</v>
      </c>
      <c r="F68" s="1">
        <f t="shared" si="3"/>
        <v>68616866</v>
      </c>
      <c r="G68" s="1">
        <f t="shared" si="3"/>
        <v>56664099</v>
      </c>
      <c r="H68" s="1">
        <f t="shared" si="3"/>
        <v>49791115</v>
      </c>
      <c r="I68" s="1">
        <f t="shared" si="3"/>
        <v>57057880</v>
      </c>
      <c r="J68" s="1">
        <f t="shared" si="3"/>
        <v>41000198</v>
      </c>
      <c r="K68" s="1">
        <f t="shared" si="3"/>
        <v>44013828</v>
      </c>
      <c r="L68" s="1">
        <f t="shared" si="3"/>
        <v>44805568</v>
      </c>
    </row>
    <row r="69" spans="1:12" ht="12.75">
      <c r="A69" s="4" t="s">
        <v>7</v>
      </c>
      <c r="B69" s="3">
        <f aca="true" t="shared" si="4" ref="B69:B75">B13+B27+B41+B55</f>
        <v>85404</v>
      </c>
      <c r="C69" s="3">
        <f aca="true" t="shared" si="5" ref="C69:D75">C13+C27+C41+C55</f>
        <v>95606</v>
      </c>
      <c r="D69" s="3">
        <f t="shared" si="5"/>
        <v>148573</v>
      </c>
      <c r="E69" s="1">
        <f aca="true" t="shared" si="6" ref="E69:L75">E13+E27+E41+E55</f>
        <v>208910</v>
      </c>
      <c r="F69" s="1">
        <f t="shared" si="6"/>
        <v>390627</v>
      </c>
      <c r="G69" s="1">
        <f t="shared" si="6"/>
        <v>208956</v>
      </c>
      <c r="H69" s="1">
        <f t="shared" si="6"/>
        <v>202104</v>
      </c>
      <c r="I69" s="1">
        <f t="shared" si="6"/>
        <v>276630</v>
      </c>
      <c r="J69" s="1">
        <f t="shared" si="6"/>
        <v>204382</v>
      </c>
      <c r="K69" s="1">
        <f t="shared" si="6"/>
        <v>146134</v>
      </c>
      <c r="L69" s="1">
        <f t="shared" si="6"/>
        <v>395336</v>
      </c>
    </row>
    <row r="70" spans="1:12" ht="12.75">
      <c r="A70" s="4" t="s">
        <v>6</v>
      </c>
      <c r="B70" s="3">
        <f t="shared" si="4"/>
        <v>110542</v>
      </c>
      <c r="C70" s="3">
        <f t="shared" si="5"/>
        <v>24566</v>
      </c>
      <c r="D70" s="3">
        <f t="shared" si="5"/>
        <v>160666</v>
      </c>
      <c r="E70" s="1">
        <f t="shared" si="6"/>
        <v>402</v>
      </c>
      <c r="F70" s="1">
        <f t="shared" si="6"/>
        <v>450098</v>
      </c>
      <c r="G70" s="1">
        <f t="shared" si="6"/>
        <v>23592</v>
      </c>
      <c r="H70" s="1">
        <f t="shared" si="6"/>
        <v>37294</v>
      </c>
      <c r="I70" s="1">
        <f t="shared" si="6"/>
        <v>26279</v>
      </c>
      <c r="J70" s="1">
        <f t="shared" si="6"/>
        <v>1705797</v>
      </c>
      <c r="K70" s="1">
        <f t="shared" si="6"/>
        <v>65810</v>
      </c>
      <c r="L70" s="1">
        <f t="shared" si="6"/>
        <v>190436</v>
      </c>
    </row>
    <row r="71" spans="1:12" ht="12.75">
      <c r="A71" s="4" t="s">
        <v>5</v>
      </c>
      <c r="B71" s="3">
        <f t="shared" si="4"/>
        <v>817680</v>
      </c>
      <c r="C71" s="3">
        <f t="shared" si="5"/>
        <v>2663723</v>
      </c>
      <c r="D71" s="3">
        <f t="shared" si="5"/>
        <v>21091</v>
      </c>
      <c r="E71" s="1">
        <f t="shared" si="6"/>
        <v>5000</v>
      </c>
      <c r="F71" s="1">
        <f t="shared" si="6"/>
        <v>500</v>
      </c>
      <c r="G71" s="1">
        <f t="shared" si="6"/>
        <v>600</v>
      </c>
      <c r="H71" s="1">
        <f t="shared" si="6"/>
        <v>-19708</v>
      </c>
      <c r="I71" s="1">
        <f t="shared" si="6"/>
        <v>0</v>
      </c>
      <c r="J71" s="1">
        <f t="shared" si="6"/>
        <v>0</v>
      </c>
      <c r="K71" s="1">
        <f t="shared" si="6"/>
        <v>0</v>
      </c>
      <c r="L71" s="1">
        <f t="shared" si="6"/>
        <v>0</v>
      </c>
    </row>
    <row r="72" spans="1:12" ht="12.75">
      <c r="A72" s="4" t="s">
        <v>4</v>
      </c>
      <c r="B72" s="3">
        <f t="shared" si="4"/>
        <v>4455832</v>
      </c>
      <c r="C72" s="3">
        <f t="shared" si="5"/>
        <v>238258</v>
      </c>
      <c r="D72" s="3">
        <f t="shared" si="5"/>
        <v>2013138</v>
      </c>
      <c r="E72" s="1">
        <f t="shared" si="6"/>
        <v>50000</v>
      </c>
      <c r="F72" s="1">
        <f t="shared" si="6"/>
        <v>3833401</v>
      </c>
      <c r="G72" s="1">
        <f t="shared" si="6"/>
        <v>2852051</v>
      </c>
      <c r="H72" s="1">
        <f t="shared" si="6"/>
        <v>1643000</v>
      </c>
      <c r="I72" s="1">
        <f t="shared" si="6"/>
        <v>0</v>
      </c>
      <c r="J72" s="1">
        <f t="shared" si="6"/>
        <v>1470500</v>
      </c>
      <c r="K72" s="1">
        <f t="shared" si="6"/>
        <v>0</v>
      </c>
      <c r="L72" s="1">
        <f t="shared" si="6"/>
        <v>38500</v>
      </c>
    </row>
    <row r="73" spans="1:12" ht="12.75">
      <c r="A73" s="4" t="s">
        <v>3</v>
      </c>
      <c r="B73" s="3">
        <f t="shared" si="4"/>
        <v>1183987</v>
      </c>
      <c r="C73" s="3">
        <f t="shared" si="5"/>
        <v>333021</v>
      </c>
      <c r="D73" s="3">
        <f t="shared" si="5"/>
        <v>595526</v>
      </c>
      <c r="E73" s="1">
        <f t="shared" si="6"/>
        <v>529050</v>
      </c>
      <c r="F73" s="1">
        <f t="shared" si="6"/>
        <v>1367083</v>
      </c>
      <c r="G73" s="1">
        <f t="shared" si="6"/>
        <v>97821</v>
      </c>
      <c r="H73" s="1">
        <f t="shared" si="6"/>
        <v>130540</v>
      </c>
      <c r="I73" s="1">
        <f t="shared" si="6"/>
        <v>221641</v>
      </c>
      <c r="J73" s="1">
        <f t="shared" si="6"/>
        <v>59809</v>
      </c>
      <c r="K73" s="1">
        <f t="shared" si="6"/>
        <v>216742</v>
      </c>
      <c r="L73" s="1">
        <f t="shared" si="6"/>
        <v>353565</v>
      </c>
    </row>
    <row r="74" spans="1:12" ht="12.75">
      <c r="A74" s="4" t="s">
        <v>2</v>
      </c>
      <c r="B74" s="3">
        <f t="shared" si="4"/>
        <v>54088797</v>
      </c>
      <c r="C74" s="3">
        <f t="shared" si="5"/>
        <v>31775333</v>
      </c>
      <c r="D74" s="3">
        <f t="shared" si="5"/>
        <v>72537223</v>
      </c>
      <c r="E74" s="1">
        <f t="shared" si="6"/>
        <v>42623139</v>
      </c>
      <c r="F74" s="1">
        <f t="shared" si="6"/>
        <v>55792373</v>
      </c>
      <c r="G74" s="1">
        <f t="shared" si="6"/>
        <v>15874023</v>
      </c>
      <c r="H74" s="1">
        <f t="shared" si="6"/>
        <v>11367868</v>
      </c>
      <c r="I74" s="1">
        <f t="shared" si="6"/>
        <v>13977920</v>
      </c>
      <c r="J74" s="1">
        <f t="shared" si="6"/>
        <v>11574795</v>
      </c>
      <c r="K74" s="1">
        <f t="shared" si="6"/>
        <v>8718226</v>
      </c>
      <c r="L74" s="1">
        <f t="shared" si="6"/>
        <v>18498620</v>
      </c>
    </row>
    <row r="75" spans="1:12" ht="12.75">
      <c r="A75" s="4" t="s">
        <v>1</v>
      </c>
      <c r="B75" s="3">
        <f t="shared" si="4"/>
        <v>6929860</v>
      </c>
      <c r="C75" s="3">
        <f t="shared" si="5"/>
        <v>6380985</v>
      </c>
      <c r="D75" s="3">
        <f t="shared" si="5"/>
        <v>788421</v>
      </c>
      <c r="E75" s="1">
        <f t="shared" si="6"/>
        <v>2820041</v>
      </c>
      <c r="F75" s="1">
        <f t="shared" si="6"/>
        <v>878938</v>
      </c>
      <c r="G75" s="1">
        <f t="shared" si="6"/>
        <v>2474410</v>
      </c>
      <c r="H75" s="1">
        <f t="shared" si="6"/>
        <v>10744767</v>
      </c>
      <c r="I75" s="1">
        <f t="shared" si="6"/>
        <v>3719378</v>
      </c>
      <c r="J75" s="1">
        <f t="shared" si="6"/>
        <v>8276126</v>
      </c>
      <c r="K75" s="1">
        <f t="shared" si="6"/>
        <v>5307678</v>
      </c>
      <c r="L75" s="1">
        <f t="shared" si="6"/>
        <v>1328881</v>
      </c>
    </row>
    <row r="76" spans="1:12" ht="12.75">
      <c r="A76" s="4" t="s">
        <v>0</v>
      </c>
      <c r="B76" s="4"/>
      <c r="C76" s="4"/>
      <c r="D76" s="4"/>
      <c r="E76" s="4"/>
      <c r="F76" s="3"/>
      <c r="G76" s="2"/>
      <c r="H76" s="1"/>
      <c r="I76" s="1"/>
      <c r="J76" s="1"/>
      <c r="K76" s="1"/>
      <c r="L76" s="1"/>
    </row>
  </sheetData>
  <sheetProtection/>
  <printOptions/>
  <pageMargins left="0.25" right="0.25" top="0.25" bottom="0.25" header="0.5" footer="0.5"/>
  <pageSetup horizontalDpi="1200" verticalDpi="12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2009-08-07T18:23:21Z</cp:lastPrinted>
  <dcterms:created xsi:type="dcterms:W3CDTF">2003-08-27T18:35:08Z</dcterms:created>
  <dcterms:modified xsi:type="dcterms:W3CDTF">2009-08-07T18:23:28Z</dcterms:modified>
  <cp:category/>
  <cp:version/>
  <cp:contentType/>
  <cp:contentStatus/>
</cp:coreProperties>
</file>