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25" windowWidth="1462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<sst xmlns="http://schemas.openxmlformats.org/spreadsheetml/2006/main" count="84" uniqueCount="33">
  <si>
    <t>Financial Activity of Federal Accounts of Party Committees</t>
  </si>
  <si>
    <t>2003-2004</t>
  </si>
  <si>
    <t>2001-2002</t>
  </si>
  <si>
    <t>1999-2000</t>
  </si>
  <si>
    <t>1997-98</t>
  </si>
  <si>
    <t>1995-96</t>
  </si>
  <si>
    <t>1993-94</t>
  </si>
  <si>
    <t>1991-92</t>
  </si>
  <si>
    <t>1989-90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</si>
  <si>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</si>
  <si>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</si>
  <si>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</si>
  <si>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</si>
  <si>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  Transfers from Natl Pty</t>
  </si>
  <si>
    <t xml:space="preserve">     Transfers from State Pty</t>
  </si>
  <si>
    <t xml:space="preserve">   Disbursements</t>
  </si>
  <si>
    <t xml:space="preserve">     Contributions</t>
  </si>
  <si>
    <t xml:space="preserve">     Coord. Expend</t>
  </si>
  <si>
    <t xml:space="preserve">     Indep. Expend</t>
  </si>
  <si>
    <t xml:space="preserve">     Transfers to Nat'l Pty</t>
  </si>
  <si>
    <t xml:space="preserve">     Transfers to State Pty</t>
  </si>
  <si>
    <t xml:space="preserve">   Cash on Hand</t>
  </si>
  <si>
    <t xml:space="preserve">   Debts</t>
  </si>
  <si>
    <t>Democratic Senatorial Campaign Committee</t>
  </si>
  <si>
    <t xml:space="preserve">     Transfers from Nat'l Pty</t>
  </si>
  <si>
    <t>Democratic Congressional Campaign Committee</t>
  </si>
  <si>
    <t>State and Local</t>
  </si>
  <si>
    <t xml:space="preserve">Total Democratic </t>
  </si>
  <si>
    <t>Receipts and Disbursements have been adjusted, subtracting transfers</t>
  </si>
  <si>
    <t>2005-2006</t>
  </si>
  <si>
    <t>2007-2008</t>
  </si>
  <si>
    <t>2009-2010</t>
  </si>
  <si>
    <t>Through the first Six Months of the 2010 Election Cycle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</si>
</sst>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5" fontId="1" fillId="0" borderId="0" xfId="0" applyNumberFormat="1" applyFont="1" applyAlignment="1">
      <alignment horizontal="center"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7.57421875" style="0" customWidth="1"/>
    <col min="2" max="2" width="12.57421875" style="0" customWidth="1"/>
    <col min="3" max="3" width="12.00390625" style="0" customWidth="1"/>
    <col min="4" max="4" width="11.140625" style="0" bestFit="1" customWidth="1"/>
    <col min="5" max="6" width="11.7109375" style="0" bestFit="1" customWidth="1"/>
    <col min="7" max="7" width="12.28125" style="0" customWidth="1"/>
    <col min="8" max="12" width="11.7109375" style="0" bestFit="1" customWidth="1"/>
    <col min="14" max="14" width="12.140625" style="0" bestFit="1" customWidth="1"/>
  </cols>
  <sheetData>
    <row r="2" ht="12.75">
      <c r="F2" s="2" t="s">
        <v>0</v>
      </c>
    </row>
    <row r="3" spans="1:12" ht="12.75">
      <c r="A3" s="1"/>
      <c r="B3" s="1"/>
      <c r="C3" s="1"/>
      <c r="D3" s="1"/>
      <c r="E3" s="1"/>
      <c r="F3" s="2" t="s">
        <v>32</v>
      </c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H4" s="3"/>
      <c r="I4" s="3"/>
      <c r="J4" s="3"/>
      <c r="K4" s="3"/>
      <c r="L4" s="3"/>
    </row>
    <row r="5" spans="1:12" ht="12.75">
      <c r="A5" s="5"/>
      <c r="B5" s="11" t="s">
        <v>31</v>
      </c>
      <c r="C5" s="6" t="s">
        <v>30</v>
      </c>
      <c r="D5" s="6" t="s">
        <v>29</v>
      </c>
      <c r="E5" s="6" t="s">
        <v>1</v>
      </c>
      <c r="F5" s="6" t="s">
        <v>2</v>
      </c>
      <c r="G5" s="7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</row>
    <row r="6" spans="1:12" ht="12.75">
      <c r="A6" s="1" t="s">
        <v>9</v>
      </c>
      <c r="B6" s="1"/>
      <c r="C6" s="1"/>
      <c r="D6" s="1"/>
      <c r="E6" s="1"/>
      <c r="F6" s="1"/>
      <c r="G6" s="4"/>
      <c r="H6" s="3"/>
      <c r="I6" s="3"/>
      <c r="J6" s="3"/>
      <c r="K6" s="3"/>
      <c r="L6" s="3"/>
    </row>
    <row r="7" spans="1:12" ht="12.75">
      <c r="A7" s="1" t="s">
        <v>10</v>
      </c>
      <c r="B7" s="9">
        <v>37379831</v>
      </c>
      <c r="C7" s="9">
        <v>28811318</v>
      </c>
      <c r="D7" s="9">
        <f>25451271+5853227</f>
        <v>31304498</v>
      </c>
      <c r="E7" s="9">
        <v>18844227</v>
      </c>
      <c r="F7" s="9">
        <v>16689625</v>
      </c>
      <c r="G7" s="4">
        <v>14838669</v>
      </c>
      <c r="H7" s="3">
        <v>15539144</v>
      </c>
      <c r="I7" s="3">
        <v>11292660</v>
      </c>
      <c r="J7" s="3">
        <v>9330698</v>
      </c>
      <c r="K7" s="3">
        <v>3321507</v>
      </c>
      <c r="L7" s="3">
        <v>3160258</v>
      </c>
    </row>
    <row r="8" spans="1:12" ht="12.75">
      <c r="A8" s="1" t="s">
        <v>11</v>
      </c>
      <c r="B8" s="9">
        <v>30658275</v>
      </c>
      <c r="C8" s="9">
        <v>27059788</v>
      </c>
      <c r="D8" s="9">
        <v>27041838</v>
      </c>
      <c r="E8" s="9">
        <v>17397132</v>
      </c>
      <c r="F8" s="9">
        <v>13300067</v>
      </c>
      <c r="G8" s="4">
        <v>13785384</v>
      </c>
      <c r="H8" s="3">
        <v>11481340</v>
      </c>
      <c r="I8" s="3">
        <v>10524710</v>
      </c>
      <c r="J8" s="3">
        <v>7902614</v>
      </c>
      <c r="K8" s="3">
        <v>2737303</v>
      </c>
      <c r="L8" s="3">
        <v>2436431</v>
      </c>
    </row>
    <row r="9" spans="1:12" ht="12.75">
      <c r="A9" s="1" t="s">
        <v>12</v>
      </c>
      <c r="B9" s="9">
        <v>4772773</v>
      </c>
      <c r="C9" s="9">
        <v>829000</v>
      </c>
      <c r="D9" s="9">
        <v>1380950</v>
      </c>
      <c r="E9" s="9">
        <v>920385</v>
      </c>
      <c r="F9" s="9">
        <v>429150</v>
      </c>
      <c r="G9" s="4">
        <v>447607</v>
      </c>
      <c r="H9" s="3">
        <v>485390</v>
      </c>
      <c r="I9" s="3">
        <v>521975</v>
      </c>
      <c r="J9" s="3">
        <v>766000</v>
      </c>
      <c r="K9" s="3">
        <v>478021</v>
      </c>
      <c r="L9" s="3">
        <v>182064</v>
      </c>
    </row>
    <row r="10" spans="1:12" ht="12.75">
      <c r="A10" s="1" t="s">
        <v>13</v>
      </c>
      <c r="B10" s="9">
        <v>0</v>
      </c>
      <c r="C10" s="9">
        <v>0</v>
      </c>
      <c r="D10" s="9">
        <v>50000</v>
      </c>
      <c r="E10" s="9">
        <v>0</v>
      </c>
      <c r="F10" s="9">
        <v>0</v>
      </c>
      <c r="G10" s="4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2.75">
      <c r="A11" s="1" t="s">
        <v>14</v>
      </c>
      <c r="B11" s="9">
        <v>75000</v>
      </c>
      <c r="C11" s="9">
        <v>0</v>
      </c>
      <c r="D11" s="9">
        <f>2961+1150</f>
        <v>4111</v>
      </c>
      <c r="E11" s="9">
        <v>0</v>
      </c>
      <c r="F11" s="9">
        <v>1116000</v>
      </c>
      <c r="G11" s="4">
        <v>340000</v>
      </c>
      <c r="H11" s="3">
        <v>1101800</v>
      </c>
      <c r="I11" s="3">
        <v>133930</v>
      </c>
      <c r="J11" s="3">
        <v>50000</v>
      </c>
      <c r="K11" s="3">
        <v>200</v>
      </c>
      <c r="L11" s="3">
        <v>0</v>
      </c>
    </row>
    <row r="12" spans="1:12" ht="12.75">
      <c r="A12" s="1" t="s">
        <v>15</v>
      </c>
      <c r="B12" s="9">
        <v>29919238</v>
      </c>
      <c r="C12" s="9">
        <v>27853654</v>
      </c>
      <c r="D12" s="9">
        <f>23236276+4428324</f>
        <v>27664600</v>
      </c>
      <c r="E12" s="9">
        <v>13664407</v>
      </c>
      <c r="F12" s="9">
        <v>14096152</v>
      </c>
      <c r="G12" s="4">
        <v>13714368</v>
      </c>
      <c r="H12" s="3">
        <v>15437658</v>
      </c>
      <c r="I12" s="3">
        <v>10878038</v>
      </c>
      <c r="J12" s="3">
        <v>11903346</v>
      </c>
      <c r="K12" s="3">
        <v>4074623</v>
      </c>
      <c r="L12" s="3">
        <v>4565487</v>
      </c>
    </row>
    <row r="13" spans="1:12" ht="12.75">
      <c r="A13" s="1" t="s">
        <v>16</v>
      </c>
      <c r="B13" s="9">
        <v>5000</v>
      </c>
      <c r="C13" s="9">
        <v>7650</v>
      </c>
      <c r="D13" s="9">
        <v>5000</v>
      </c>
      <c r="E13" s="9">
        <v>0</v>
      </c>
      <c r="F13" s="9">
        <v>0</v>
      </c>
      <c r="G13" s="4">
        <v>1017</v>
      </c>
      <c r="H13" s="3">
        <v>0</v>
      </c>
      <c r="I13" s="3">
        <v>0</v>
      </c>
      <c r="J13" s="3">
        <v>15000</v>
      </c>
      <c r="K13" s="3">
        <v>2500</v>
      </c>
      <c r="L13" s="3">
        <v>15000</v>
      </c>
    </row>
    <row r="14" spans="1:12" ht="12.75">
      <c r="A14" s="1" t="s">
        <v>17</v>
      </c>
      <c r="B14" s="9">
        <v>131381</v>
      </c>
      <c r="C14" s="9">
        <v>0</v>
      </c>
      <c r="D14" s="9">
        <v>262682</v>
      </c>
      <c r="E14" s="9">
        <v>0</v>
      </c>
      <c r="F14" s="9">
        <v>346216</v>
      </c>
      <c r="G14" s="4">
        <v>16094</v>
      </c>
      <c r="H14" s="3">
        <v>1660166</v>
      </c>
      <c r="I14" s="3">
        <v>3000</v>
      </c>
      <c r="J14" s="3">
        <v>91937</v>
      </c>
      <c r="K14" s="3">
        <v>0</v>
      </c>
      <c r="L14" s="3">
        <v>14631</v>
      </c>
    </row>
    <row r="15" spans="1:12" ht="12.75">
      <c r="A15" s="1" t="s">
        <v>18</v>
      </c>
      <c r="B15" s="9">
        <v>10000</v>
      </c>
      <c r="C15" s="9">
        <v>0</v>
      </c>
      <c r="D15" s="9">
        <v>0</v>
      </c>
      <c r="E15" s="9">
        <v>0</v>
      </c>
      <c r="F15" s="9">
        <v>0</v>
      </c>
      <c r="G15" s="4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19</v>
      </c>
      <c r="B16" s="9">
        <v>0</v>
      </c>
      <c r="C16" s="9">
        <v>0</v>
      </c>
      <c r="D16" s="9">
        <v>1750000</v>
      </c>
      <c r="E16" s="9">
        <v>0</v>
      </c>
      <c r="F16" s="9">
        <v>0</v>
      </c>
      <c r="G16" s="4">
        <v>0</v>
      </c>
      <c r="H16" s="3">
        <v>0</v>
      </c>
      <c r="I16" s="3">
        <v>0</v>
      </c>
      <c r="J16" s="3">
        <v>0</v>
      </c>
      <c r="K16" s="3">
        <v>0</v>
      </c>
      <c r="L16" s="3">
        <f>2000+1210+2271</f>
        <v>5481</v>
      </c>
    </row>
    <row r="17" spans="1:12" ht="12.75">
      <c r="A17" s="1" t="s">
        <v>20</v>
      </c>
      <c r="B17" s="9">
        <v>1856453</v>
      </c>
      <c r="C17" s="9">
        <v>1269129</v>
      </c>
      <c r="D17" s="9">
        <f>1021108+70410+40886+70000+7500+20000+5000</f>
        <v>1234904</v>
      </c>
      <c r="E17" s="9">
        <v>486849</v>
      </c>
      <c r="F17" s="9">
        <v>524746</v>
      </c>
      <c r="G17" s="4">
        <v>949179</v>
      </c>
      <c r="H17" s="3">
        <v>297381</v>
      </c>
      <c r="I17" s="3">
        <v>22586</v>
      </c>
      <c r="J17" s="3">
        <v>315089</v>
      </c>
      <c r="K17" s="3">
        <v>64379</v>
      </c>
      <c r="L17" s="3">
        <v>404135</v>
      </c>
    </row>
    <row r="18" spans="1:12" ht="12.75">
      <c r="A18" s="1" t="s">
        <v>21</v>
      </c>
      <c r="B18" s="9">
        <v>13030573</v>
      </c>
      <c r="C18" s="9">
        <v>4667964</v>
      </c>
      <c r="D18" s="9">
        <v>9691709</v>
      </c>
      <c r="E18" s="9">
        <v>5740300</v>
      </c>
      <c r="F18" s="9">
        <v>8638267</v>
      </c>
      <c r="G18" s="4">
        <v>3555576</v>
      </c>
      <c r="H18" s="3">
        <v>2265578</v>
      </c>
      <c r="I18" s="3">
        <v>1700132</v>
      </c>
      <c r="J18" s="3">
        <v>486083</v>
      </c>
      <c r="K18" s="3">
        <v>852849</v>
      </c>
      <c r="L18" s="3">
        <v>4009429</v>
      </c>
    </row>
    <row r="19" spans="1:12" ht="12.75">
      <c r="A19" s="1" t="s">
        <v>22</v>
      </c>
      <c r="B19" s="9">
        <v>4913662</v>
      </c>
      <c r="C19" s="9">
        <v>2000000</v>
      </c>
      <c r="D19" s="9">
        <v>0</v>
      </c>
      <c r="E19" s="9">
        <v>0</v>
      </c>
      <c r="F19" s="9">
        <v>5716807</v>
      </c>
      <c r="G19" s="4">
        <v>3927410</v>
      </c>
      <c r="H19" s="3">
        <v>15871464</v>
      </c>
      <c r="I19" s="3">
        <v>783810</v>
      </c>
      <c r="J19" s="3">
        <v>665162</v>
      </c>
      <c r="K19" s="3">
        <v>1433685</v>
      </c>
      <c r="L19" s="3">
        <v>118096</v>
      </c>
    </row>
    <row r="20" spans="1:12" ht="12.75">
      <c r="A20" s="1" t="s">
        <v>23</v>
      </c>
      <c r="B20" s="9"/>
      <c r="C20" s="9"/>
      <c r="D20" s="9"/>
      <c r="E20" s="9"/>
      <c r="F20" s="9"/>
      <c r="G20" s="4"/>
      <c r="H20" s="3"/>
      <c r="I20" s="3"/>
      <c r="J20" s="3"/>
      <c r="K20" s="3"/>
      <c r="L20" s="3"/>
    </row>
    <row r="21" spans="1:12" ht="12.75">
      <c r="A21" s="1" t="s">
        <v>10</v>
      </c>
      <c r="B21" s="9">
        <v>23223376</v>
      </c>
      <c r="C21" s="9">
        <v>31209433</v>
      </c>
      <c r="D21" s="9">
        <v>23310164</v>
      </c>
      <c r="E21" s="9">
        <v>10845934</v>
      </c>
      <c r="F21" s="9">
        <v>7112155</v>
      </c>
      <c r="G21" s="4">
        <v>6991573</v>
      </c>
      <c r="H21" s="3">
        <v>6231887</v>
      </c>
      <c r="I21" s="3">
        <v>5266778</v>
      </c>
      <c r="J21" s="3">
        <v>5627037</v>
      </c>
      <c r="K21" s="3">
        <v>3253928</v>
      </c>
      <c r="L21" s="3">
        <v>3357612</v>
      </c>
    </row>
    <row r="22" spans="1:12" ht="12.75">
      <c r="A22" s="1" t="s">
        <v>11</v>
      </c>
      <c r="B22" s="9">
        <v>14944308</v>
      </c>
      <c r="C22" s="9">
        <v>25605514</v>
      </c>
      <c r="D22" s="9">
        <v>16144020</v>
      </c>
      <c r="E22" s="9">
        <v>7791392</v>
      </c>
      <c r="F22" s="9">
        <v>4207489</v>
      </c>
      <c r="G22" s="4">
        <v>4203521</v>
      </c>
      <c r="H22" s="3">
        <v>3220353</v>
      </c>
      <c r="I22" s="3">
        <v>3376814</v>
      </c>
      <c r="J22" s="3">
        <v>3562415</v>
      </c>
      <c r="K22" s="3">
        <v>1843812</v>
      </c>
      <c r="L22" s="3">
        <v>2015546</v>
      </c>
    </row>
    <row r="23" spans="1:12" ht="12.75">
      <c r="A23" s="1" t="s">
        <v>12</v>
      </c>
      <c r="B23" s="9">
        <v>5810893</v>
      </c>
      <c r="C23" s="9">
        <v>4893289</v>
      </c>
      <c r="D23" s="9">
        <v>2032636</v>
      </c>
      <c r="E23" s="9">
        <v>2408900</v>
      </c>
      <c r="F23" s="9">
        <v>1771394</v>
      </c>
      <c r="G23" s="4">
        <v>1249750</v>
      </c>
      <c r="H23" s="3">
        <v>1655250</v>
      </c>
      <c r="I23" s="3">
        <v>1630000</v>
      </c>
      <c r="J23" s="3">
        <v>1448400</v>
      </c>
      <c r="K23" s="3">
        <v>1088100</v>
      </c>
      <c r="L23" s="3">
        <v>1063097</v>
      </c>
    </row>
    <row r="24" spans="1:12" ht="12.75">
      <c r="A24" s="1" t="s">
        <v>24</v>
      </c>
      <c r="B24" s="9">
        <v>0</v>
      </c>
      <c r="C24" s="9">
        <v>25000</v>
      </c>
      <c r="D24" s="9">
        <v>1000000</v>
      </c>
      <c r="E24" s="9">
        <v>0</v>
      </c>
      <c r="F24" s="9">
        <v>0</v>
      </c>
      <c r="G24" s="4">
        <v>0</v>
      </c>
      <c r="H24" s="3">
        <v>0</v>
      </c>
      <c r="I24" s="3">
        <v>0</v>
      </c>
      <c r="J24" s="3">
        <v>5373</v>
      </c>
      <c r="K24" s="3">
        <v>0</v>
      </c>
      <c r="L24" s="3">
        <v>2000</v>
      </c>
    </row>
    <row r="25" spans="1:12" ht="12.75">
      <c r="A25" s="1" t="s">
        <v>14</v>
      </c>
      <c r="B25" s="9">
        <v>0</v>
      </c>
      <c r="C25" s="9">
        <v>0</v>
      </c>
      <c r="D25" s="9">
        <v>13400</v>
      </c>
      <c r="E25" s="9">
        <v>0</v>
      </c>
      <c r="F25" s="9">
        <v>482000</v>
      </c>
      <c r="G25" s="4">
        <v>514296</v>
      </c>
      <c r="H25" s="3">
        <v>539463</v>
      </c>
      <c r="I25" s="3">
        <v>0</v>
      </c>
      <c r="J25" s="3">
        <v>0</v>
      </c>
      <c r="K25" s="3">
        <v>0</v>
      </c>
      <c r="L25" s="3">
        <v>446</v>
      </c>
    </row>
    <row r="26" spans="1:12" ht="12.75">
      <c r="A26" s="1" t="s">
        <v>15</v>
      </c>
      <c r="B26" s="9">
        <v>15546676</v>
      </c>
      <c r="C26" s="9">
        <v>10913045</v>
      </c>
      <c r="D26" s="9">
        <v>8448276</v>
      </c>
      <c r="E26" s="9">
        <v>8332043</v>
      </c>
      <c r="F26" s="9">
        <v>5835290</v>
      </c>
      <c r="G26" s="4">
        <v>5056062</v>
      </c>
      <c r="H26" s="3">
        <v>6150803</v>
      </c>
      <c r="I26" s="3">
        <v>5217012</v>
      </c>
      <c r="J26" s="3">
        <v>5176080</v>
      </c>
      <c r="K26" s="3">
        <v>3180070</v>
      </c>
      <c r="L26" s="3">
        <v>3123471</v>
      </c>
    </row>
    <row r="27" spans="1:12" ht="12.75">
      <c r="A27" s="1" t="s">
        <v>16</v>
      </c>
      <c r="B27" s="9">
        <v>127800</v>
      </c>
      <c r="C27" s="9">
        <v>79800</v>
      </c>
      <c r="D27" s="9">
        <v>0</v>
      </c>
      <c r="E27" s="9">
        <v>238000</v>
      </c>
      <c r="F27" s="9">
        <v>163500</v>
      </c>
      <c r="G27" s="4">
        <v>87530</v>
      </c>
      <c r="H27" s="3">
        <v>75000</v>
      </c>
      <c r="I27" s="3">
        <v>87500</v>
      </c>
      <c r="J27" s="3">
        <v>140000</v>
      </c>
      <c r="K27" s="3">
        <v>163800</v>
      </c>
      <c r="L27" s="3">
        <v>228201</v>
      </c>
    </row>
    <row r="28" spans="1:12" ht="12.75">
      <c r="A28" s="1" t="s">
        <v>17</v>
      </c>
      <c r="B28" s="9">
        <v>15460</v>
      </c>
      <c r="C28" s="9">
        <v>20299</v>
      </c>
      <c r="D28" s="9">
        <v>85212</v>
      </c>
      <c r="E28" s="9">
        <v>1035</v>
      </c>
      <c r="F28" s="9">
        <v>0</v>
      </c>
      <c r="G28" s="4">
        <v>19585</v>
      </c>
      <c r="H28" s="3">
        <v>8424</v>
      </c>
      <c r="I28" s="3">
        <v>81234</v>
      </c>
      <c r="J28" s="3">
        <v>1299083</v>
      </c>
      <c r="K28" s="3">
        <v>107232</v>
      </c>
      <c r="L28" s="3">
        <v>8510</v>
      </c>
    </row>
    <row r="29" spans="1:12" ht="12.75">
      <c r="A29" s="1" t="s">
        <v>18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4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19</v>
      </c>
      <c r="B30" s="9">
        <v>0</v>
      </c>
      <c r="C30" s="9">
        <v>0</v>
      </c>
      <c r="D30" s="9">
        <v>50000</v>
      </c>
      <c r="E30" s="9">
        <v>734</v>
      </c>
      <c r="F30" s="9">
        <v>0</v>
      </c>
      <c r="G30" s="4">
        <v>0</v>
      </c>
      <c r="H30" s="3">
        <v>0</v>
      </c>
      <c r="I30" s="3">
        <v>0</v>
      </c>
      <c r="J30" s="3">
        <v>5000</v>
      </c>
      <c r="K30" s="3">
        <v>1048</v>
      </c>
      <c r="L30" s="3">
        <v>4812</v>
      </c>
    </row>
    <row r="31" spans="1:12" ht="12.75">
      <c r="A31" s="1" t="s">
        <v>20</v>
      </c>
      <c r="B31" s="9">
        <v>41390</v>
      </c>
      <c r="C31" s="9">
        <v>39000</v>
      </c>
      <c r="D31" s="9">
        <v>0</v>
      </c>
      <c r="E31" s="9">
        <v>20500</v>
      </c>
      <c r="F31" s="9">
        <v>179747</v>
      </c>
      <c r="G31" s="4">
        <v>26000</v>
      </c>
      <c r="H31" s="3">
        <v>0</v>
      </c>
      <c r="I31" s="3">
        <v>0</v>
      </c>
      <c r="J31" s="3">
        <v>100000</v>
      </c>
      <c r="K31" s="3">
        <v>0</v>
      </c>
      <c r="L31" s="3">
        <v>13507</v>
      </c>
    </row>
    <row r="32" spans="1:12" ht="12.75">
      <c r="A32" s="1" t="s">
        <v>21</v>
      </c>
      <c r="B32" s="9">
        <v>7973295</v>
      </c>
      <c r="C32" s="9">
        <v>20359758</v>
      </c>
      <c r="D32" s="9">
        <v>15218394</v>
      </c>
      <c r="E32" s="9">
        <v>2551595</v>
      </c>
      <c r="F32" s="9">
        <v>2126159</v>
      </c>
      <c r="G32" s="4">
        <v>2381200</v>
      </c>
      <c r="H32" s="3">
        <v>230898</v>
      </c>
      <c r="I32" s="3">
        <v>70190</v>
      </c>
      <c r="J32" s="3">
        <v>456835</v>
      </c>
      <c r="K32" s="3">
        <v>123059</v>
      </c>
      <c r="L32" s="3">
        <v>320850</v>
      </c>
    </row>
    <row r="33" spans="1:12" ht="12.75">
      <c r="A33" s="1" t="s">
        <v>22</v>
      </c>
      <c r="B33" s="9">
        <v>3749250</v>
      </c>
      <c r="C33" s="9">
        <v>4500000</v>
      </c>
      <c r="D33" s="9">
        <v>0</v>
      </c>
      <c r="E33" s="9">
        <v>3940000</v>
      </c>
      <c r="F33" s="9">
        <v>1475000</v>
      </c>
      <c r="G33" s="4">
        <v>0</v>
      </c>
      <c r="H33" s="3">
        <v>2229979</v>
      </c>
      <c r="I33" s="3">
        <v>176400</v>
      </c>
      <c r="J33" s="3">
        <v>763501</v>
      </c>
      <c r="K33" s="3">
        <v>285841</v>
      </c>
      <c r="L33" s="3">
        <v>667027</v>
      </c>
    </row>
    <row r="34" spans="1:12" ht="12.75">
      <c r="A34" s="1" t="s">
        <v>25</v>
      </c>
      <c r="B34" s="9"/>
      <c r="C34" s="9"/>
      <c r="D34" s="9"/>
      <c r="E34" s="9"/>
      <c r="F34" s="9"/>
      <c r="G34" s="4"/>
      <c r="H34" s="3"/>
      <c r="I34" s="3"/>
      <c r="J34" s="3"/>
      <c r="K34" s="3"/>
      <c r="L34" s="3"/>
    </row>
    <row r="35" spans="1:12" ht="12.75">
      <c r="A35" s="1" t="s">
        <v>10</v>
      </c>
      <c r="B35" s="9">
        <v>30854613</v>
      </c>
      <c r="C35" s="9">
        <v>36708562</v>
      </c>
      <c r="D35" s="9">
        <f>17496937+6573812</f>
        <v>24070749</v>
      </c>
      <c r="E35" s="9">
        <v>14485341</v>
      </c>
      <c r="F35" s="9">
        <f>8500479+8050252-6467000-2029200</f>
        <v>8054531</v>
      </c>
      <c r="G35" s="4">
        <v>8157430</v>
      </c>
      <c r="H35" s="3">
        <v>4906662</v>
      </c>
      <c r="I35" s="3">
        <v>3861988</v>
      </c>
      <c r="J35" s="3">
        <v>3691005</v>
      </c>
      <c r="K35" s="3">
        <v>3101503</v>
      </c>
      <c r="L35" s="3">
        <v>2415497</v>
      </c>
    </row>
    <row r="36" spans="1:12" ht="12.75">
      <c r="A36" s="1" t="s">
        <v>11</v>
      </c>
      <c r="B36" s="9">
        <v>18050509</v>
      </c>
      <c r="C36" s="9">
        <v>23606924</v>
      </c>
      <c r="D36" s="9">
        <v>14771653</v>
      </c>
      <c r="E36" s="9">
        <v>8158592</v>
      </c>
      <c r="F36" s="9">
        <v>4688155</v>
      </c>
      <c r="G36" s="4">
        <v>4645272</v>
      </c>
      <c r="H36" s="3">
        <v>2596107</v>
      </c>
      <c r="I36" s="3">
        <v>2195676</v>
      </c>
      <c r="J36" s="3">
        <v>1825667</v>
      </c>
      <c r="K36" s="3">
        <v>951016</v>
      </c>
      <c r="L36" s="3">
        <v>880449</v>
      </c>
    </row>
    <row r="37" spans="1:12" ht="12.75">
      <c r="A37" s="1" t="s">
        <v>12</v>
      </c>
      <c r="B37" s="9">
        <f>3335316+8852909</f>
        <v>12188225</v>
      </c>
      <c r="C37" s="9">
        <f>4010311+8429587</f>
        <v>12439898</v>
      </c>
      <c r="D37" s="9">
        <v>4307398</v>
      </c>
      <c r="E37" s="9">
        <v>3984297</v>
      </c>
      <c r="F37" s="9">
        <v>2394559</v>
      </c>
      <c r="G37" s="4">
        <v>2279177</v>
      </c>
      <c r="H37" s="3">
        <v>1975889</v>
      </c>
      <c r="I37" s="3">
        <v>1415548</v>
      </c>
      <c r="J37" s="3">
        <v>1554877</v>
      </c>
      <c r="K37" s="3">
        <v>1906029</v>
      </c>
      <c r="L37" s="3">
        <v>1233196</v>
      </c>
    </row>
    <row r="38" spans="1:12" ht="12.75">
      <c r="A38" s="1" t="s">
        <v>24</v>
      </c>
      <c r="B38" s="9">
        <v>0</v>
      </c>
      <c r="C38" s="9">
        <v>0</v>
      </c>
      <c r="D38" s="9">
        <v>750000</v>
      </c>
      <c r="E38" s="9">
        <v>50734</v>
      </c>
      <c r="F38" s="9">
        <v>0</v>
      </c>
      <c r="G38" s="4">
        <v>0</v>
      </c>
      <c r="H38" s="3">
        <v>0</v>
      </c>
      <c r="I38" s="3">
        <v>0</v>
      </c>
      <c r="J38" s="3">
        <f>896+2723+1031</f>
        <v>4650</v>
      </c>
      <c r="K38" s="3">
        <v>1048</v>
      </c>
      <c r="L38" s="3">
        <v>8293</v>
      </c>
    </row>
    <row r="39" spans="1:12" ht="12.75">
      <c r="A39" s="1" t="s">
        <v>14</v>
      </c>
      <c r="B39" s="9">
        <v>0</v>
      </c>
      <c r="C39" s="9">
        <v>35000</v>
      </c>
      <c r="D39" s="9">
        <v>0</v>
      </c>
      <c r="E39" s="9">
        <v>79651</v>
      </c>
      <c r="F39" s="9">
        <v>299380</v>
      </c>
      <c r="G39" s="4">
        <v>50076</v>
      </c>
      <c r="H39" s="3">
        <v>170190</v>
      </c>
      <c r="I39" s="3">
        <v>0</v>
      </c>
      <c r="J39" s="3">
        <v>0</v>
      </c>
      <c r="K39" s="3">
        <v>1500</v>
      </c>
      <c r="L39" s="3">
        <v>16000</v>
      </c>
    </row>
    <row r="40" spans="1:12" ht="12.75">
      <c r="A40" s="1" t="s">
        <v>15</v>
      </c>
      <c r="B40" s="9">
        <v>21614129</v>
      </c>
      <c r="C40" s="9">
        <v>17981651</v>
      </c>
      <c r="D40" s="9">
        <f>15717831+1468168</f>
        <v>17185999</v>
      </c>
      <c r="E40" s="9">
        <v>8997379</v>
      </c>
      <c r="F40" s="9">
        <f>8490419+6484027-6467000-2028192</f>
        <v>6479254</v>
      </c>
      <c r="G40" s="4">
        <v>6633938</v>
      </c>
      <c r="H40" s="3">
        <v>4612941</v>
      </c>
      <c r="I40" s="3">
        <v>3531179</v>
      </c>
      <c r="J40" s="3">
        <v>3223740</v>
      </c>
      <c r="K40" s="3">
        <v>2360380</v>
      </c>
      <c r="L40" s="3">
        <v>2440236</v>
      </c>
    </row>
    <row r="41" spans="1:12" ht="12.75">
      <c r="A41" s="1" t="s">
        <v>16</v>
      </c>
      <c r="B41" s="9">
        <v>22435</v>
      </c>
      <c r="C41" s="9">
        <v>178429</v>
      </c>
      <c r="D41" s="9">
        <v>52855</v>
      </c>
      <c r="E41" s="9">
        <v>24308</v>
      </c>
      <c r="F41" s="9">
        <v>102337</v>
      </c>
      <c r="G41" s="4">
        <v>52690</v>
      </c>
      <c r="H41" s="3">
        <v>30303</v>
      </c>
      <c r="I41" s="3">
        <v>34100</v>
      </c>
      <c r="J41" s="3">
        <v>42800</v>
      </c>
      <c r="K41" s="3">
        <v>29525</v>
      </c>
      <c r="L41" s="3">
        <v>46898</v>
      </c>
    </row>
    <row r="42" spans="1:12" ht="12.75">
      <c r="A42" s="1" t="s">
        <v>17</v>
      </c>
      <c r="B42" s="9">
        <v>86715</v>
      </c>
      <c r="C42" s="9">
        <v>17838</v>
      </c>
      <c r="D42" s="9">
        <v>20103</v>
      </c>
      <c r="E42" s="9">
        <v>38209</v>
      </c>
      <c r="F42" s="9">
        <v>53617</v>
      </c>
      <c r="G42" s="4">
        <v>7914</v>
      </c>
      <c r="H42" s="3">
        <v>51565</v>
      </c>
      <c r="I42" s="3">
        <v>9591</v>
      </c>
      <c r="J42" s="3">
        <v>229738</v>
      </c>
      <c r="K42" s="3">
        <v>37440</v>
      </c>
      <c r="L42" s="3">
        <v>155409</v>
      </c>
    </row>
    <row r="43" spans="1:12" ht="12.75">
      <c r="A43" s="1" t="s">
        <v>18</v>
      </c>
      <c r="B43" s="9">
        <v>1847251</v>
      </c>
      <c r="C43" s="9">
        <v>51738</v>
      </c>
      <c r="D43" s="9">
        <v>80740</v>
      </c>
      <c r="E43" s="9">
        <v>58834</v>
      </c>
      <c r="F43" s="9">
        <v>767470</v>
      </c>
      <c r="G43" s="4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19</v>
      </c>
      <c r="B44" s="9">
        <v>0</v>
      </c>
      <c r="C44" s="9">
        <v>25000</v>
      </c>
      <c r="D44" s="9">
        <v>0</v>
      </c>
      <c r="E44" s="9">
        <v>0</v>
      </c>
      <c r="F44" s="9">
        <v>0</v>
      </c>
      <c r="G44" s="4">
        <v>0</v>
      </c>
      <c r="H44" s="3">
        <v>0</v>
      </c>
      <c r="I44" s="3">
        <v>0</v>
      </c>
      <c r="J44" s="3">
        <v>5000</v>
      </c>
      <c r="K44" s="3">
        <v>0</v>
      </c>
      <c r="L44" s="3">
        <v>0</v>
      </c>
    </row>
    <row r="45" spans="1:12" ht="12.75">
      <c r="A45" s="1" t="s">
        <v>20</v>
      </c>
      <c r="B45" s="9">
        <v>28210</v>
      </c>
      <c r="C45" s="9">
        <v>46489</v>
      </c>
      <c r="D45" s="9">
        <v>147000</v>
      </c>
      <c r="E45" s="9">
        <v>63000</v>
      </c>
      <c r="F45" s="9">
        <v>566131</v>
      </c>
      <c r="G45" s="4">
        <v>34100</v>
      </c>
      <c r="H45" s="3">
        <v>70333</v>
      </c>
      <c r="I45" s="3">
        <v>0</v>
      </c>
      <c r="J45" s="3">
        <v>29000</v>
      </c>
      <c r="K45" s="3">
        <v>22500</v>
      </c>
      <c r="L45" s="3">
        <v>0</v>
      </c>
    </row>
    <row r="46" spans="1:12" ht="12.75">
      <c r="A46" s="1" t="s">
        <v>21</v>
      </c>
      <c r="B46" s="9">
        <v>9732336</v>
      </c>
      <c r="C46" s="9">
        <v>19503898</v>
      </c>
      <c r="D46" s="9">
        <v>8544288</v>
      </c>
      <c r="E46" s="9">
        <v>6366879</v>
      </c>
      <c r="F46" s="9">
        <f>2204051+704226</f>
        <v>2908277</v>
      </c>
      <c r="G46" s="4">
        <v>2540895</v>
      </c>
      <c r="H46" s="3">
        <v>792154</v>
      </c>
      <c r="I46" s="3">
        <v>580022</v>
      </c>
      <c r="J46" s="3">
        <v>648371</v>
      </c>
      <c r="K46" s="3">
        <v>761145</v>
      </c>
      <c r="L46" s="3">
        <v>21939</v>
      </c>
    </row>
    <row r="47" spans="1:12" ht="12.75">
      <c r="A47" s="1" t="s">
        <v>22</v>
      </c>
      <c r="B47" s="9">
        <v>5999999</v>
      </c>
      <c r="C47" s="9">
        <v>4143957</v>
      </c>
      <c r="D47" s="9">
        <v>3666666</v>
      </c>
      <c r="E47" s="9">
        <v>2673663</v>
      </c>
      <c r="F47" s="9">
        <v>4107432</v>
      </c>
      <c r="G47" s="4">
        <v>119331</v>
      </c>
      <c r="H47" s="3">
        <v>1552842</v>
      </c>
      <c r="I47" s="3">
        <v>1748631</v>
      </c>
      <c r="J47" s="3">
        <v>541475</v>
      </c>
      <c r="K47" s="3">
        <v>1268895</v>
      </c>
      <c r="L47" s="3">
        <v>1688458</v>
      </c>
    </row>
    <row r="48" spans="1:12" ht="12.75">
      <c r="A48" s="1" t="s">
        <v>26</v>
      </c>
      <c r="B48" s="9"/>
      <c r="C48" s="9"/>
      <c r="D48" s="9"/>
      <c r="E48" s="9"/>
      <c r="F48" s="9"/>
      <c r="G48" s="4"/>
      <c r="H48" s="3"/>
      <c r="I48" s="3"/>
      <c r="J48" s="3"/>
      <c r="K48" s="3"/>
      <c r="L48" s="3"/>
    </row>
    <row r="49" spans="1:14" ht="12.75">
      <c r="A49" s="1" t="s">
        <v>10</v>
      </c>
      <c r="B49" s="9">
        <v>20618224</v>
      </c>
      <c r="C49" s="9">
        <v>16631475</v>
      </c>
      <c r="D49" s="9">
        <f>11133532+108952+45612+115275+11931+10297+84345+24044+12197</f>
        <v>11546185</v>
      </c>
      <c r="E49" s="9">
        <v>12927897</v>
      </c>
      <c r="F49" s="9">
        <v>12597619</v>
      </c>
      <c r="G49" s="4">
        <v>10111799</v>
      </c>
      <c r="H49" s="3">
        <v>8439222</v>
      </c>
      <c r="I49" s="3">
        <f>12356749-4797026</f>
        <v>7559723</v>
      </c>
      <c r="J49" s="3">
        <f>14829039-6261412</f>
        <v>8567627</v>
      </c>
      <c r="K49" s="3">
        <f>8418273-2513670</f>
        <v>5904603</v>
      </c>
      <c r="L49" s="3">
        <v>7194276</v>
      </c>
      <c r="N49" s="12"/>
    </row>
    <row r="50" spans="1:12" ht="12.75">
      <c r="A50" s="1" t="s">
        <v>11</v>
      </c>
      <c r="B50" s="9">
        <v>12978444</v>
      </c>
      <c r="C50" s="9">
        <v>10868507</v>
      </c>
      <c r="D50" s="9">
        <f>5433469+29376+20068+90000+8898+1795+76845+18269+5463</f>
        <v>5684183</v>
      </c>
      <c r="E50" s="9">
        <v>9332328</v>
      </c>
      <c r="F50" s="9">
        <v>7558420</v>
      </c>
      <c r="G50" s="4">
        <v>6539806</v>
      </c>
      <c r="H50" s="3">
        <v>5999659</v>
      </c>
      <c r="I50" s="3">
        <v>5319607</v>
      </c>
      <c r="J50" s="3">
        <v>5733522</v>
      </c>
      <c r="K50" s="3">
        <v>4179101</v>
      </c>
      <c r="L50" s="3">
        <v>5525357</v>
      </c>
    </row>
    <row r="51" spans="1:12" ht="12.75">
      <c r="A51" s="1" t="s">
        <v>12</v>
      </c>
      <c r="B51" s="9">
        <v>1447020</v>
      </c>
      <c r="C51" s="9">
        <v>1422909</v>
      </c>
      <c r="D51" s="9">
        <f>595265+7500+21600+25275+420+5000+3375</f>
        <v>658435</v>
      </c>
      <c r="E51" s="9">
        <v>799854</v>
      </c>
      <c r="F51" s="9">
        <v>592598</v>
      </c>
      <c r="G51" s="4">
        <v>549235</v>
      </c>
      <c r="H51" s="3">
        <v>453373</v>
      </c>
      <c r="I51" s="3">
        <v>456095</v>
      </c>
      <c r="J51" s="3">
        <v>481853</v>
      </c>
      <c r="K51" s="3">
        <v>416298</v>
      </c>
      <c r="L51" s="3">
        <v>248525</v>
      </c>
    </row>
    <row r="52" spans="1:12" ht="12.75">
      <c r="A52" s="1" t="s">
        <v>24</v>
      </c>
      <c r="B52" s="9">
        <f>B17+B31+B45</f>
        <v>1926053</v>
      </c>
      <c r="C52" s="9">
        <v>1354618</v>
      </c>
      <c r="D52" s="9">
        <f>D45+D31+D17+70000</f>
        <v>1451904</v>
      </c>
      <c r="E52" s="9">
        <f>376311+73221</f>
        <v>449532</v>
      </c>
      <c r="F52" s="9">
        <f>69999+1731040</f>
        <v>1801039</v>
      </c>
      <c r="G52" s="4">
        <f>G45+G31+G17</f>
        <v>1009279</v>
      </c>
      <c r="H52" s="3">
        <f>70333+1097+296284</f>
        <v>367714</v>
      </c>
      <c r="I52" s="3">
        <v>22586</v>
      </c>
      <c r="J52" s="3">
        <v>444089</v>
      </c>
      <c r="K52" s="3">
        <v>86879</v>
      </c>
      <c r="L52" s="3">
        <v>417642</v>
      </c>
    </row>
    <row r="53" spans="1:12" ht="12.75">
      <c r="A53" s="1" t="s">
        <v>14</v>
      </c>
      <c r="B53" s="9">
        <f>199513+25996</f>
        <v>225509</v>
      </c>
      <c r="C53" s="9">
        <f>102222+2787</f>
        <v>105009</v>
      </c>
      <c r="D53" s="9">
        <v>51990</v>
      </c>
      <c r="E53" s="9">
        <v>82535</v>
      </c>
      <c r="F53" s="9">
        <v>218966</v>
      </c>
      <c r="G53" s="4">
        <v>38400</v>
      </c>
      <c r="H53" s="3">
        <v>10728</v>
      </c>
      <c r="I53" s="3">
        <v>47905</v>
      </c>
      <c r="J53" s="3">
        <v>189754</v>
      </c>
      <c r="K53" s="3">
        <v>30500</v>
      </c>
      <c r="L53" s="3">
        <v>37440</v>
      </c>
    </row>
    <row r="54" spans="1:12" ht="12.75">
      <c r="A54" s="1" t="s">
        <v>15</v>
      </c>
      <c r="B54" s="9">
        <v>17956348</v>
      </c>
      <c r="C54" s="9">
        <v>12813681</v>
      </c>
      <c r="D54" s="9">
        <f>10296129+39959+23731+38920+5556+5686+92285+136602+51709</f>
        <v>10690577</v>
      </c>
      <c r="E54" s="9">
        <v>8994719</v>
      </c>
      <c r="F54" s="9">
        <v>10098717</v>
      </c>
      <c r="G54" s="4">
        <v>8153152</v>
      </c>
      <c r="H54" s="3">
        <v>7101652</v>
      </c>
      <c r="I54" s="3">
        <f>12451574-6134525</f>
        <v>6317049</v>
      </c>
      <c r="J54" s="3">
        <f>15758263-7970772</f>
        <v>7787491</v>
      </c>
      <c r="K54" s="3">
        <f>8912363-3062666</f>
        <v>5849697</v>
      </c>
      <c r="L54" s="3">
        <v>8367679</v>
      </c>
    </row>
    <row r="55" spans="1:12" ht="12.75">
      <c r="A55" s="1" t="s">
        <v>16</v>
      </c>
      <c r="B55" s="9">
        <v>71566</v>
      </c>
      <c r="C55" s="9">
        <v>29486</v>
      </c>
      <c r="D55" s="9">
        <v>29579</v>
      </c>
      <c r="E55" s="9">
        <v>33157</v>
      </c>
      <c r="F55" s="9">
        <v>113481</v>
      </c>
      <c r="G55" s="4">
        <v>4597</v>
      </c>
      <c r="H55" s="3">
        <v>106450</v>
      </c>
      <c r="I55" s="3">
        <v>36836</v>
      </c>
      <c r="J55" s="3">
        <v>56336</v>
      </c>
      <c r="K55" s="3">
        <v>71008</v>
      </c>
      <c r="L55" s="3">
        <v>172218</v>
      </c>
    </row>
    <row r="56" spans="1:12" ht="12.75">
      <c r="A56" s="1" t="s">
        <v>17</v>
      </c>
      <c r="B56" s="9">
        <v>112699</v>
      </c>
      <c r="C56" s="9">
        <v>107470</v>
      </c>
      <c r="D56" s="9">
        <v>-4308</v>
      </c>
      <c r="E56" s="9">
        <v>18368</v>
      </c>
      <c r="F56" s="9">
        <v>10619</v>
      </c>
      <c r="G56" s="4">
        <v>50327</v>
      </c>
      <c r="H56" s="3">
        <v>55275</v>
      </c>
      <c r="I56" s="3">
        <v>11957</v>
      </c>
      <c r="J56" s="3">
        <v>239530</v>
      </c>
      <c r="K56" s="3">
        <v>43742</v>
      </c>
      <c r="L56" s="3">
        <v>36111</v>
      </c>
    </row>
    <row r="57" spans="1:12" ht="12.75">
      <c r="A57" s="1" t="s">
        <v>18</v>
      </c>
      <c r="B57" s="9">
        <v>-92</v>
      </c>
      <c r="C57" s="9">
        <v>8511</v>
      </c>
      <c r="D57" s="9">
        <v>0</v>
      </c>
      <c r="E57" s="9">
        <v>0</v>
      </c>
      <c r="F57" s="9">
        <v>0</v>
      </c>
      <c r="G57" s="4">
        <v>2169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19</v>
      </c>
      <c r="B58" s="9">
        <f>B11+B25+B39</f>
        <v>75000</v>
      </c>
      <c r="C58" s="9">
        <v>35000</v>
      </c>
      <c r="D58" s="9">
        <f>D39+D25+D11</f>
        <v>17511</v>
      </c>
      <c r="E58" s="9">
        <f>7732+7941</f>
        <v>15673</v>
      </c>
      <c r="F58" s="9">
        <f>100000+1657059</f>
        <v>1757059</v>
      </c>
      <c r="G58" s="4">
        <f>G39+G25+G11</f>
        <v>904372</v>
      </c>
      <c r="H58" s="3">
        <f>H39+H25+H11</f>
        <v>1811453</v>
      </c>
      <c r="I58" s="3">
        <v>133930</v>
      </c>
      <c r="J58" s="3">
        <v>50000</v>
      </c>
      <c r="K58" s="3">
        <f>K11+K39+K25</f>
        <v>1700</v>
      </c>
      <c r="L58" s="3">
        <f>L11+L25+L39</f>
        <v>16446</v>
      </c>
    </row>
    <row r="59" spans="1:12" ht="12.75">
      <c r="A59" s="1" t="s">
        <v>20</v>
      </c>
      <c r="B59" s="9">
        <v>225509</v>
      </c>
      <c r="C59" s="9">
        <v>105009</v>
      </c>
      <c r="D59" s="9">
        <v>51990</v>
      </c>
      <c r="E59" s="9">
        <v>82535</v>
      </c>
      <c r="F59" s="9">
        <f>90435+128531</f>
        <v>218966</v>
      </c>
      <c r="G59" s="4">
        <v>44772</v>
      </c>
      <c r="H59" s="3">
        <v>10728</v>
      </c>
      <c r="I59" s="3">
        <v>47905</v>
      </c>
      <c r="J59" s="3">
        <v>189754</v>
      </c>
      <c r="K59" s="3">
        <v>30500</v>
      </c>
      <c r="L59" s="3">
        <v>37440</v>
      </c>
    </row>
    <row r="60" spans="1:12" ht="12.75">
      <c r="A60" s="1" t="s">
        <v>21</v>
      </c>
      <c r="B60" s="9">
        <v>7097207</v>
      </c>
      <c r="C60" s="9">
        <v>6390322</v>
      </c>
      <c r="D60" s="9">
        <f>5727864-588077+64972+314+152028+406+5581+147995+105225</f>
        <v>5616308</v>
      </c>
      <c r="E60" s="9">
        <v>7610102</v>
      </c>
      <c r="F60" s="9">
        <v>4355944</v>
      </c>
      <c r="G60" s="4">
        <v>3967535</v>
      </c>
      <c r="H60" s="3">
        <v>2335876</v>
      </c>
      <c r="I60" s="3">
        <v>1321444</v>
      </c>
      <c r="J60" s="3">
        <v>2175911</v>
      </c>
      <c r="K60" s="3">
        <v>1515421</v>
      </c>
      <c r="L60" s="3">
        <v>1172940</v>
      </c>
    </row>
    <row r="61" spans="1:12" ht="12.75">
      <c r="A61" s="1" t="s">
        <v>22</v>
      </c>
      <c r="B61" s="9">
        <v>1110469</v>
      </c>
      <c r="C61" s="9">
        <v>1068084</v>
      </c>
      <c r="D61" s="9">
        <f>863830-632180+22252+35036+479968+41367</f>
        <v>810273</v>
      </c>
      <c r="E61" s="9">
        <v>1358953</v>
      </c>
      <c r="F61" s="9">
        <v>698945</v>
      </c>
      <c r="G61" s="4">
        <v>1357900</v>
      </c>
      <c r="H61" s="3">
        <v>2938777</v>
      </c>
      <c r="I61" s="3">
        <v>3290075</v>
      </c>
      <c r="J61" s="3">
        <v>1307090</v>
      </c>
      <c r="K61" s="3">
        <v>1940023</v>
      </c>
      <c r="L61" s="3">
        <v>4968640</v>
      </c>
    </row>
    <row r="62" spans="1:12" ht="12.75">
      <c r="A62" s="1" t="s">
        <v>27</v>
      </c>
      <c r="B62" s="9"/>
      <c r="C62" s="9"/>
      <c r="D62" s="9"/>
      <c r="E62" s="9"/>
      <c r="F62" s="9"/>
      <c r="G62" s="4"/>
      <c r="H62" s="3"/>
      <c r="I62" s="3"/>
      <c r="J62" s="3"/>
      <c r="K62" s="3"/>
      <c r="L62" s="3"/>
    </row>
    <row r="63" spans="1:14" ht="12.75">
      <c r="A63" s="1" t="s">
        <v>10</v>
      </c>
      <c r="B63" s="9">
        <f>(B7+B21+B35+B49)-(B66+B67)</f>
        <v>109849482</v>
      </c>
      <c r="C63" s="9">
        <f>(C7+C21+C35+C49)-(C66+C67)</f>
        <v>111841161</v>
      </c>
      <c r="D63" s="9">
        <f>(D7+D21+D35+D49)-(D66+D67)</f>
        <v>86910191</v>
      </c>
      <c r="E63" s="3">
        <f aca="true" t="shared" si="0" ref="E63:L63">(E7+E21+E35+E49)-(E66+E67)</f>
        <v>56440947</v>
      </c>
      <c r="F63" s="3">
        <f t="shared" si="0"/>
        <v>40536545</v>
      </c>
      <c r="G63" s="3">
        <f t="shared" si="0"/>
        <v>38147420</v>
      </c>
      <c r="H63" s="3">
        <f t="shared" si="0"/>
        <v>32927020</v>
      </c>
      <c r="I63" s="3">
        <f t="shared" si="0"/>
        <v>27776728</v>
      </c>
      <c r="J63" s="3">
        <f t="shared" si="0"/>
        <v>26522501</v>
      </c>
      <c r="K63" s="3">
        <f t="shared" si="0"/>
        <v>15461414</v>
      </c>
      <c r="L63" s="3">
        <f t="shared" si="0"/>
        <v>15645822</v>
      </c>
      <c r="N63" s="12"/>
    </row>
    <row r="64" spans="1:12" ht="12.75">
      <c r="A64" s="1" t="s">
        <v>11</v>
      </c>
      <c r="B64" s="9">
        <f>B8+B22+B36+B50</f>
        <v>76631536</v>
      </c>
      <c r="C64" s="9">
        <f aca="true" t="shared" si="1" ref="C64:D67">C8+C22+C36+C50</f>
        <v>87140733</v>
      </c>
      <c r="D64" s="9">
        <f t="shared" si="1"/>
        <v>63641694</v>
      </c>
      <c r="E64" s="3">
        <f aca="true" t="shared" si="2" ref="E64:L67">E8+E22+E36+E50</f>
        <v>42679444</v>
      </c>
      <c r="F64" s="3">
        <f t="shared" si="2"/>
        <v>29754131</v>
      </c>
      <c r="G64" s="3">
        <f t="shared" si="2"/>
        <v>29173983</v>
      </c>
      <c r="H64" s="3">
        <f t="shared" si="2"/>
        <v>23297459</v>
      </c>
      <c r="I64" s="3">
        <f t="shared" si="2"/>
        <v>21416807</v>
      </c>
      <c r="J64" s="3">
        <f t="shared" si="2"/>
        <v>19024218</v>
      </c>
      <c r="K64" s="3">
        <f t="shared" si="2"/>
        <v>9711232</v>
      </c>
      <c r="L64" s="3">
        <f t="shared" si="2"/>
        <v>10857783</v>
      </c>
    </row>
    <row r="65" spans="1:12" ht="12.75">
      <c r="A65" s="1" t="s">
        <v>12</v>
      </c>
      <c r="B65" s="9">
        <f>B9+B23+B37+B51</f>
        <v>24218911</v>
      </c>
      <c r="C65" s="9">
        <f t="shared" si="1"/>
        <v>19585096</v>
      </c>
      <c r="D65" s="9">
        <f t="shared" si="1"/>
        <v>8379419</v>
      </c>
      <c r="E65" s="3">
        <f t="shared" si="2"/>
        <v>8113436</v>
      </c>
      <c r="F65" s="3">
        <f t="shared" si="2"/>
        <v>5187701</v>
      </c>
      <c r="G65" s="3">
        <f t="shared" si="2"/>
        <v>4525769</v>
      </c>
      <c r="H65" s="3">
        <f t="shared" si="2"/>
        <v>4569902</v>
      </c>
      <c r="I65" s="3">
        <f t="shared" si="2"/>
        <v>4023618</v>
      </c>
      <c r="J65" s="3">
        <f t="shared" si="2"/>
        <v>4251130</v>
      </c>
      <c r="K65" s="3">
        <f t="shared" si="2"/>
        <v>3888448</v>
      </c>
      <c r="L65" s="3">
        <f t="shared" si="2"/>
        <v>2726882</v>
      </c>
    </row>
    <row r="66" spans="1:12" ht="12.75">
      <c r="A66" s="1" t="s">
        <v>24</v>
      </c>
      <c r="B66" s="9">
        <f>B10+B24+B38+B52</f>
        <v>1926053</v>
      </c>
      <c r="C66" s="9">
        <f t="shared" si="1"/>
        <v>1379618</v>
      </c>
      <c r="D66" s="9">
        <f t="shared" si="1"/>
        <v>3251904</v>
      </c>
      <c r="E66" s="3">
        <f t="shared" si="2"/>
        <v>500266</v>
      </c>
      <c r="F66" s="3">
        <f t="shared" si="2"/>
        <v>1801039</v>
      </c>
      <c r="G66" s="3">
        <f t="shared" si="2"/>
        <v>1009279</v>
      </c>
      <c r="H66" s="3">
        <f t="shared" si="2"/>
        <v>367714</v>
      </c>
      <c r="I66" s="3">
        <f t="shared" si="2"/>
        <v>22586</v>
      </c>
      <c r="J66" s="3">
        <f t="shared" si="2"/>
        <v>454112</v>
      </c>
      <c r="K66" s="3">
        <f t="shared" si="2"/>
        <v>87927</v>
      </c>
      <c r="L66" s="3">
        <f t="shared" si="2"/>
        <v>427935</v>
      </c>
    </row>
    <row r="67" spans="1:12" ht="12.75">
      <c r="A67" s="1" t="s">
        <v>14</v>
      </c>
      <c r="B67" s="9">
        <f>B11+B25+B39+B53</f>
        <v>300509</v>
      </c>
      <c r="C67" s="9">
        <f t="shared" si="1"/>
        <v>140009</v>
      </c>
      <c r="D67" s="9">
        <f t="shared" si="1"/>
        <v>69501</v>
      </c>
      <c r="E67" s="3">
        <f t="shared" si="2"/>
        <v>162186</v>
      </c>
      <c r="F67" s="3">
        <f t="shared" si="2"/>
        <v>2116346</v>
      </c>
      <c r="G67" s="3">
        <f t="shared" si="2"/>
        <v>942772</v>
      </c>
      <c r="H67" s="3">
        <f t="shared" si="2"/>
        <v>1822181</v>
      </c>
      <c r="I67" s="3">
        <f t="shared" si="2"/>
        <v>181835</v>
      </c>
      <c r="J67" s="3">
        <f t="shared" si="2"/>
        <v>239754</v>
      </c>
      <c r="K67" s="3">
        <f t="shared" si="2"/>
        <v>32200</v>
      </c>
      <c r="L67" s="3">
        <f t="shared" si="2"/>
        <v>53886</v>
      </c>
    </row>
    <row r="68" spans="1:14" ht="12.75">
      <c r="A68" s="1" t="s">
        <v>15</v>
      </c>
      <c r="B68" s="9">
        <f>(B12+B26+B40+B54)-(B72+B73)</f>
        <v>82809829</v>
      </c>
      <c r="C68" s="9">
        <f>(C12+C26+C40+C54)-(C72+C73)</f>
        <v>68042404</v>
      </c>
      <c r="D68" s="9">
        <f>(D12+D26+D40+D54)-(D72+D73)</f>
        <v>60738047</v>
      </c>
      <c r="E68" s="3">
        <f aca="true" t="shared" si="3" ref="E68:L68">(E12+E26+E40+E54)-(E72+E73)</f>
        <v>39319257</v>
      </c>
      <c r="F68" s="3">
        <f t="shared" si="3"/>
        <v>33262764</v>
      </c>
      <c r="G68" s="3">
        <f t="shared" si="3"/>
        <v>31599097</v>
      </c>
      <c r="H68" s="3">
        <f t="shared" si="3"/>
        <v>31113159</v>
      </c>
      <c r="I68" s="3">
        <f t="shared" si="3"/>
        <v>25738857</v>
      </c>
      <c r="J68" s="3">
        <f t="shared" si="3"/>
        <v>27396814</v>
      </c>
      <c r="K68" s="3">
        <f t="shared" si="3"/>
        <v>15344643</v>
      </c>
      <c r="L68" s="3">
        <f t="shared" si="3"/>
        <v>18015052</v>
      </c>
      <c r="N68" s="12"/>
    </row>
    <row r="69" spans="1:12" ht="12.75">
      <c r="A69" s="1" t="s">
        <v>16</v>
      </c>
      <c r="B69" s="9">
        <f aca="true" t="shared" si="4" ref="B69:B75">B13+B27+B41+B55</f>
        <v>226801</v>
      </c>
      <c r="C69" s="9">
        <f aca="true" t="shared" si="5" ref="C69:D75">C13+C27+C41+C55</f>
        <v>295365</v>
      </c>
      <c r="D69" s="9">
        <f t="shared" si="5"/>
        <v>87434</v>
      </c>
      <c r="E69" s="3">
        <f aca="true" t="shared" si="6" ref="E69:L75">E13+E27+E41+E55</f>
        <v>295465</v>
      </c>
      <c r="F69" s="3">
        <f t="shared" si="6"/>
        <v>379318</v>
      </c>
      <c r="G69" s="3">
        <f t="shared" si="6"/>
        <v>145834</v>
      </c>
      <c r="H69" s="3">
        <f t="shared" si="6"/>
        <v>211753</v>
      </c>
      <c r="I69" s="3">
        <f t="shared" si="6"/>
        <v>158436</v>
      </c>
      <c r="J69" s="3">
        <f t="shared" si="6"/>
        <v>254136</v>
      </c>
      <c r="K69" s="3">
        <f t="shared" si="6"/>
        <v>266833</v>
      </c>
      <c r="L69" s="3">
        <f t="shared" si="6"/>
        <v>462317</v>
      </c>
    </row>
    <row r="70" spans="1:12" ht="12.75">
      <c r="A70" s="1" t="s">
        <v>17</v>
      </c>
      <c r="B70" s="9">
        <f t="shared" si="4"/>
        <v>346255</v>
      </c>
      <c r="C70" s="9">
        <f t="shared" si="5"/>
        <v>145607</v>
      </c>
      <c r="D70" s="9">
        <f t="shared" si="5"/>
        <v>363689</v>
      </c>
      <c r="E70" s="3">
        <f t="shared" si="6"/>
        <v>57612</v>
      </c>
      <c r="F70" s="3">
        <f t="shared" si="6"/>
        <v>410452</v>
      </c>
      <c r="G70" s="3">
        <f t="shared" si="6"/>
        <v>93920</v>
      </c>
      <c r="H70" s="3">
        <f t="shared" si="6"/>
        <v>1775430</v>
      </c>
      <c r="I70" s="3">
        <f t="shared" si="6"/>
        <v>105782</v>
      </c>
      <c r="J70" s="3">
        <f t="shared" si="6"/>
        <v>1860288</v>
      </c>
      <c r="K70" s="3">
        <f t="shared" si="6"/>
        <v>188414</v>
      </c>
      <c r="L70" s="3">
        <f t="shared" si="6"/>
        <v>214661</v>
      </c>
    </row>
    <row r="71" spans="1:12" ht="12.75">
      <c r="A71" s="1" t="s">
        <v>18</v>
      </c>
      <c r="B71" s="9">
        <f t="shared" si="4"/>
        <v>1857159</v>
      </c>
      <c r="C71" s="9">
        <f t="shared" si="5"/>
        <v>60249</v>
      </c>
      <c r="D71" s="9">
        <f t="shared" si="5"/>
        <v>80740</v>
      </c>
      <c r="E71" s="3">
        <f t="shared" si="6"/>
        <v>58834</v>
      </c>
      <c r="F71" s="3">
        <f t="shared" si="6"/>
        <v>767470</v>
      </c>
      <c r="G71" s="3">
        <f t="shared" si="6"/>
        <v>2169</v>
      </c>
      <c r="H71" s="3">
        <f t="shared" si="6"/>
        <v>0</v>
      </c>
      <c r="I71" s="3">
        <f t="shared" si="6"/>
        <v>0</v>
      </c>
      <c r="J71" s="3">
        <f t="shared" si="6"/>
        <v>0</v>
      </c>
      <c r="K71" s="3">
        <f t="shared" si="6"/>
        <v>0</v>
      </c>
      <c r="L71" s="3">
        <f t="shared" si="6"/>
        <v>0</v>
      </c>
    </row>
    <row r="72" spans="1:12" ht="12.75">
      <c r="A72" s="1" t="s">
        <v>19</v>
      </c>
      <c r="B72" s="9">
        <f t="shared" si="4"/>
        <v>75000</v>
      </c>
      <c r="C72" s="9">
        <f t="shared" si="5"/>
        <v>60000</v>
      </c>
      <c r="D72" s="9">
        <f t="shared" si="5"/>
        <v>1817511</v>
      </c>
      <c r="E72" s="3">
        <f t="shared" si="6"/>
        <v>16407</v>
      </c>
      <c r="F72" s="3">
        <f t="shared" si="6"/>
        <v>1757059</v>
      </c>
      <c r="G72" s="3">
        <f t="shared" si="6"/>
        <v>904372</v>
      </c>
      <c r="H72" s="3">
        <f t="shared" si="6"/>
        <v>1811453</v>
      </c>
      <c r="I72" s="3">
        <f t="shared" si="6"/>
        <v>133930</v>
      </c>
      <c r="J72" s="3">
        <f t="shared" si="6"/>
        <v>60000</v>
      </c>
      <c r="K72" s="3">
        <f t="shared" si="6"/>
        <v>2748</v>
      </c>
      <c r="L72" s="3">
        <f t="shared" si="6"/>
        <v>26739</v>
      </c>
    </row>
    <row r="73" spans="1:12" ht="12.75">
      <c r="A73" s="1" t="s">
        <v>20</v>
      </c>
      <c r="B73" s="9">
        <f t="shared" si="4"/>
        <v>2151562</v>
      </c>
      <c r="C73" s="9">
        <f t="shared" si="5"/>
        <v>1459627</v>
      </c>
      <c r="D73" s="9">
        <f t="shared" si="5"/>
        <v>1433894</v>
      </c>
      <c r="E73" s="3">
        <f t="shared" si="6"/>
        <v>652884</v>
      </c>
      <c r="F73" s="3">
        <f t="shared" si="6"/>
        <v>1489590</v>
      </c>
      <c r="G73" s="3">
        <f t="shared" si="6"/>
        <v>1054051</v>
      </c>
      <c r="H73" s="3">
        <f t="shared" si="6"/>
        <v>378442</v>
      </c>
      <c r="I73" s="3">
        <f t="shared" si="6"/>
        <v>70491</v>
      </c>
      <c r="J73" s="3">
        <f t="shared" si="6"/>
        <v>633843</v>
      </c>
      <c r="K73" s="3">
        <f t="shared" si="6"/>
        <v>117379</v>
      </c>
      <c r="L73" s="3">
        <f t="shared" si="6"/>
        <v>455082</v>
      </c>
    </row>
    <row r="74" spans="1:12" ht="12.75">
      <c r="A74" s="1" t="s">
        <v>21</v>
      </c>
      <c r="B74" s="9">
        <f t="shared" si="4"/>
        <v>37833411</v>
      </c>
      <c r="C74" s="9">
        <f t="shared" si="5"/>
        <v>50921942</v>
      </c>
      <c r="D74" s="9">
        <f t="shared" si="5"/>
        <v>39070699</v>
      </c>
      <c r="E74" s="3">
        <f t="shared" si="6"/>
        <v>22268876</v>
      </c>
      <c r="F74" s="3">
        <f t="shared" si="6"/>
        <v>18028647</v>
      </c>
      <c r="G74" s="3">
        <f t="shared" si="6"/>
        <v>12445206</v>
      </c>
      <c r="H74" s="3">
        <f t="shared" si="6"/>
        <v>5624506</v>
      </c>
      <c r="I74" s="3">
        <f t="shared" si="6"/>
        <v>3671788</v>
      </c>
      <c r="J74" s="3">
        <f t="shared" si="6"/>
        <v>3767200</v>
      </c>
      <c r="K74" s="3">
        <f t="shared" si="6"/>
        <v>3252474</v>
      </c>
      <c r="L74" s="3">
        <f t="shared" si="6"/>
        <v>5525158</v>
      </c>
    </row>
    <row r="75" spans="1:12" ht="12.75">
      <c r="A75" s="1" t="s">
        <v>22</v>
      </c>
      <c r="B75" s="9">
        <f t="shared" si="4"/>
        <v>15773380</v>
      </c>
      <c r="C75" s="9">
        <f t="shared" si="5"/>
        <v>11712041</v>
      </c>
      <c r="D75" s="9">
        <f t="shared" si="5"/>
        <v>4476939</v>
      </c>
      <c r="E75" s="3">
        <f t="shared" si="6"/>
        <v>7972616</v>
      </c>
      <c r="F75" s="3">
        <f t="shared" si="6"/>
        <v>11998184</v>
      </c>
      <c r="G75" s="3">
        <f t="shared" si="6"/>
        <v>5404641</v>
      </c>
      <c r="H75" s="3">
        <f t="shared" si="6"/>
        <v>22593062</v>
      </c>
      <c r="I75" s="3">
        <f t="shared" si="6"/>
        <v>5998916</v>
      </c>
      <c r="J75" s="3">
        <f t="shared" si="6"/>
        <v>3277228</v>
      </c>
      <c r="K75" s="3">
        <f t="shared" si="6"/>
        <v>4928444</v>
      </c>
      <c r="L75" s="3">
        <f t="shared" si="6"/>
        <v>7442221</v>
      </c>
    </row>
    <row r="76" spans="1:4" ht="12.75">
      <c r="A76" s="1" t="s">
        <v>28</v>
      </c>
      <c r="B76" s="1"/>
      <c r="C76" s="1"/>
      <c r="D76" s="1"/>
    </row>
    <row r="78" ht="12.75">
      <c r="E78" s="10"/>
    </row>
    <row r="79" ht="12.75">
      <c r="E79" s="10"/>
    </row>
  </sheetData>
  <sheetProtection/>
  <printOptions/>
  <pageMargins left="0.25" right="0.25" top="0.25" bottom="0.2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1:B82"/>
  <sheetViews>
    <sheetView zoomScalePageLayoutView="0" workbookViewId="0" topLeftCell="A1">
      <selection activeCell="A1" sqref="A1:I79"/>
    </sheetView>
  </sheetViews>
  <sheetFormatPr defaultColWidth="9.140625" defaultRowHeight="12.75"/>
  <cols>
    <col min="1" max="1" width="23.28125" style="0" bestFit="1" customWidth="1"/>
    <col min="2" max="2" width="12.28125" style="0" bestFit="1" customWidth="1"/>
    <col min="3" max="9" width="11.28125" style="0" bestFit="1" customWidth="1"/>
  </cols>
  <sheetData>
    <row r="81" ht="12.75">
      <c r="B81" s="10"/>
    </row>
    <row r="82" ht="12.75">
      <c r="B82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2009-08-07T18:22:50Z</cp:lastPrinted>
  <dcterms:created xsi:type="dcterms:W3CDTF">2003-08-27T16:51:10Z</dcterms:created>
  <dcterms:modified xsi:type="dcterms:W3CDTF">2009-08-07T18:22:58Z</dcterms:modified>
  <cp:category/>
  <cp:version/>
  <cp:contentType/>
  <cp:contentStatus/>
</cp:coreProperties>
</file>