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4248" windowWidth="14388" windowHeight="51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<sst xmlns="http://schemas.openxmlformats.org/spreadsheetml/2006/main" count="52" uniqueCount="25">
  <si>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2003-2004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</si>
  <si>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</si>
  <si>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</si>
  <si>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</si>
  <si>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</si>
  <si>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</si>
  <si>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</si>
  <si>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</si>
  <si>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</si>
  <si>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</si>
  <si>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</si>
  <si>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</si>
  <si>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</si>
  <si>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</si>
  <si>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</si>
  <si>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</si>
  <si>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</si>
  <si>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National Republican Senatorial Committee</t>
  </si>
  <si>
    <t>National Republican Congressional Committee</t>
  </si>
  <si>
    <t>Total Republican*</t>
  </si>
  <si>
    <t>Note: This table includes only federal activity</t>
  </si>
  <si>
    <t>*Totals do not include transfers among the committees in this table</t>
  </si>
  <si>
    <t>2005-2006</t>
  </si>
  <si>
    <t>2007-2008</t>
  </si>
  <si>
    <t>Table 2 National Republican Party Financial Activity Through Twenty Days Prior to the General Election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</si>
</sst>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8.8515625" style="10" customWidth="1"/>
    <col min="2" max="2" width="8.28125" style="0" customWidth="1"/>
    <col min="3" max="3" width="13.140625" style="2" customWidth="1"/>
    <col min="4" max="4" width="13.28125" style="0" customWidth="1"/>
    <col min="5" max="5" width="11.8515625" style="0" bestFit="1" customWidth="1"/>
    <col min="6" max="6" width="13.140625" style="0" customWidth="1"/>
    <col min="7" max="7" width="13.28125" style="0" customWidth="1"/>
    <col min="8" max="8" width="12.8515625" style="0" customWidth="1"/>
    <col min="9" max="9" width="13.140625" style="0" customWidth="1"/>
    <col min="10" max="10" width="13.57421875" style="0" customWidth="1"/>
    <col min="11" max="11" width="14.421875" style="0" customWidth="1"/>
  </cols>
  <sheetData>
    <row r="1" spans="1:11" ht="1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8" ht="15">
      <c r="A2" s="8"/>
      <c r="H2" s="2"/>
    </row>
    <row r="3" spans="1:11" ht="15">
      <c r="A3" s="9"/>
      <c r="B3" s="3"/>
      <c r="C3" s="5" t="s">
        <v>23</v>
      </c>
      <c r="D3" s="4" t="s">
        <v>22</v>
      </c>
      <c r="E3" s="4" t="s">
        <v>0</v>
      </c>
      <c r="F3" s="4" t="s">
        <v>1</v>
      </c>
      <c r="G3" s="4" t="s">
        <v>2</v>
      </c>
      <c r="H3" s="5" t="s">
        <v>3</v>
      </c>
      <c r="I3" s="4" t="s">
        <v>4</v>
      </c>
      <c r="J3" s="4" t="s">
        <v>5</v>
      </c>
      <c r="K3" s="4" t="s">
        <v>6</v>
      </c>
    </row>
    <row r="4" spans="1:8" ht="15">
      <c r="A4" s="8" t="s">
        <v>7</v>
      </c>
      <c r="H4" s="2"/>
    </row>
    <row r="5" spans="1:11" ht="12.75">
      <c r="A5" s="1" t="s">
        <v>8</v>
      </c>
      <c r="C5" s="2">
        <v>336703644</v>
      </c>
      <c r="D5" s="2">
        <f>199473918+8444608</f>
        <v>207918526</v>
      </c>
      <c r="E5" s="2">
        <v>330016950</v>
      </c>
      <c r="F5" s="6">
        <v>149805943</v>
      </c>
      <c r="G5" s="2">
        <v>177278830</v>
      </c>
      <c r="H5" s="2">
        <v>84842325</v>
      </c>
      <c r="I5" s="6">
        <v>169977294</v>
      </c>
      <c r="J5" s="6">
        <v>75021493</v>
      </c>
      <c r="K5" s="6">
        <v>72260446</v>
      </c>
    </row>
    <row r="6" spans="1:11" ht="12.75">
      <c r="A6" s="1" t="s">
        <v>9</v>
      </c>
      <c r="C6" s="2">
        <v>245698134</v>
      </c>
      <c r="D6" s="2">
        <f>186773380+7522194</f>
        <v>194295574</v>
      </c>
      <c r="E6" s="2">
        <v>306127099</v>
      </c>
      <c r="F6" s="6">
        <v>139443209</v>
      </c>
      <c r="G6" s="2">
        <v>163172247</v>
      </c>
      <c r="H6" s="2">
        <v>71743614</v>
      </c>
      <c r="I6" s="6">
        <v>137881316</v>
      </c>
      <c r="J6" s="6">
        <v>70198345</v>
      </c>
      <c r="K6" s="6">
        <v>68000764</v>
      </c>
    </row>
    <row r="7" spans="1:11" ht="12.75">
      <c r="A7" s="1" t="s">
        <v>10</v>
      </c>
      <c r="C7" s="2">
        <f>2079791+31300</f>
        <v>2111091</v>
      </c>
      <c r="D7" s="2">
        <f>2091734+30000</f>
        <v>2121734</v>
      </c>
      <c r="E7" s="2">
        <v>2939380</v>
      </c>
      <c r="F7" s="6">
        <v>672934</v>
      </c>
      <c r="G7" s="2">
        <v>1356805</v>
      </c>
      <c r="H7" s="2">
        <v>343220</v>
      </c>
      <c r="I7" s="6">
        <v>654615</v>
      </c>
      <c r="J7" s="6">
        <v>416310</v>
      </c>
      <c r="K7" s="6">
        <v>643386</v>
      </c>
    </row>
    <row r="8" spans="1:11" ht="12.75">
      <c r="A8" s="1" t="s">
        <v>11</v>
      </c>
      <c r="C8" s="2">
        <v>280607901</v>
      </c>
      <c r="D8" s="2">
        <f>187803349+12945980</f>
        <v>200749329</v>
      </c>
      <c r="E8" s="2">
        <v>282108170</v>
      </c>
      <c r="F8" s="6">
        <v>152324877</v>
      </c>
      <c r="G8" s="2">
        <v>149684372</v>
      </c>
      <c r="H8" s="2">
        <v>85211749</v>
      </c>
      <c r="I8" s="6">
        <v>170446725</v>
      </c>
      <c r="J8" s="6">
        <v>69803195</v>
      </c>
      <c r="K8" s="6">
        <v>64111975</v>
      </c>
    </row>
    <row r="9" spans="1:11" ht="12.75">
      <c r="A9" s="1" t="s">
        <v>12</v>
      </c>
      <c r="C9" s="2">
        <v>427400</v>
      </c>
      <c r="D9" s="2">
        <f>431195+10000</f>
        <v>441195</v>
      </c>
      <c r="E9" s="2">
        <v>242992</v>
      </c>
      <c r="F9" s="6">
        <v>213500</v>
      </c>
      <c r="G9" s="2">
        <v>382500</v>
      </c>
      <c r="H9" s="2">
        <v>406486</v>
      </c>
      <c r="I9" s="6">
        <v>436518</v>
      </c>
      <c r="J9" s="6">
        <v>504539</v>
      </c>
      <c r="K9" s="6">
        <v>494945</v>
      </c>
    </row>
    <row r="10" spans="1:11" ht="12.75">
      <c r="A10" s="1" t="s">
        <v>13</v>
      </c>
      <c r="C10" s="2">
        <v>5331370</v>
      </c>
      <c r="D10" s="2">
        <f>1250491+873872</f>
        <v>2124363</v>
      </c>
      <c r="E10" s="2">
        <v>4204760</v>
      </c>
      <c r="F10" s="6">
        <v>8598789</v>
      </c>
      <c r="G10" s="2">
        <v>19537270</v>
      </c>
      <c r="H10" s="2">
        <v>1996177</v>
      </c>
      <c r="I10" s="6">
        <v>18808346</v>
      </c>
      <c r="J10" s="6">
        <v>2577757</v>
      </c>
      <c r="K10" s="6">
        <v>5466796</v>
      </c>
    </row>
    <row r="11" spans="1:11" ht="12.75">
      <c r="A11" s="1" t="s">
        <v>14</v>
      </c>
      <c r="C11" s="2">
        <v>19228835</v>
      </c>
      <c r="D11" s="2">
        <f>4234941+1816125</f>
        <v>6051066</v>
      </c>
      <c r="E11" s="2">
        <v>5012000</v>
      </c>
      <c r="F11" s="6">
        <v>0</v>
      </c>
      <c r="G11" s="2">
        <v>0</v>
      </c>
      <c r="H11" s="2">
        <v>0</v>
      </c>
      <c r="I11" s="6">
        <v>0</v>
      </c>
      <c r="J11" s="6"/>
      <c r="K11" s="6"/>
    </row>
    <row r="12" spans="1:11" ht="12.75">
      <c r="A12" s="1" t="s">
        <v>15</v>
      </c>
      <c r="C12" s="2">
        <v>59203959</v>
      </c>
      <c r="D12" s="2">
        <v>21836508</v>
      </c>
      <c r="E12" s="2">
        <v>52772547</v>
      </c>
      <c r="F12" s="6">
        <v>17913047</v>
      </c>
      <c r="G12" s="2">
        <v>27026268</v>
      </c>
      <c r="H12" s="2">
        <v>2274136</v>
      </c>
      <c r="I12" s="6">
        <v>-130947</v>
      </c>
      <c r="J12" s="6">
        <v>3346980</v>
      </c>
      <c r="K12" s="6">
        <v>6699555</v>
      </c>
    </row>
    <row r="13" spans="1:11" ht="12.75">
      <c r="A13" s="1" t="s">
        <v>16</v>
      </c>
      <c r="C13" s="2">
        <v>0</v>
      </c>
      <c r="D13" s="2">
        <v>0</v>
      </c>
      <c r="E13" s="2">
        <v>0</v>
      </c>
      <c r="F13" s="6">
        <v>0</v>
      </c>
      <c r="G13" s="2">
        <v>0</v>
      </c>
      <c r="H13" s="2">
        <v>0</v>
      </c>
      <c r="I13" s="6">
        <v>3000000</v>
      </c>
      <c r="J13" s="6">
        <v>0</v>
      </c>
      <c r="K13" s="6">
        <v>0</v>
      </c>
    </row>
    <row r="14" spans="1:11" ht="15">
      <c r="A14" s="8"/>
      <c r="D14" s="2"/>
      <c r="E14" s="2"/>
      <c r="G14" s="2"/>
      <c r="H14" s="2"/>
      <c r="I14" s="6"/>
      <c r="J14" s="6"/>
      <c r="K14" s="6"/>
    </row>
    <row r="15" spans="1:11" ht="15">
      <c r="A15" s="8" t="s">
        <v>17</v>
      </c>
      <c r="D15" s="2"/>
      <c r="E15" s="2"/>
      <c r="G15" s="2"/>
      <c r="H15" s="2"/>
      <c r="I15" s="6"/>
      <c r="J15" s="6"/>
      <c r="K15" s="6"/>
    </row>
    <row r="16" spans="1:11" ht="12.75">
      <c r="A16" s="1" t="s">
        <v>8</v>
      </c>
      <c r="C16" s="2">
        <v>78247614</v>
      </c>
      <c r="D16" s="2">
        <f>74364826+3599423</f>
        <v>77964249</v>
      </c>
      <c r="E16" s="2">
        <f>59193205+6444285+3052222</f>
        <v>68689712</v>
      </c>
      <c r="F16" s="6">
        <v>51342218</v>
      </c>
      <c r="G16" s="2">
        <v>43237702</v>
      </c>
      <c r="H16" s="2">
        <f>45659263+2063908</f>
        <v>47723171</v>
      </c>
      <c r="I16" s="6">
        <v>54825055</v>
      </c>
      <c r="J16" s="6">
        <v>61301729</v>
      </c>
      <c r="K16" s="6">
        <v>64378290</v>
      </c>
    </row>
    <row r="17" spans="1:11" ht="12.75">
      <c r="A17" s="1" t="s">
        <v>9</v>
      </c>
      <c r="C17" s="2">
        <v>63232694</v>
      </c>
      <c r="D17" s="2">
        <f>58705399+2193559</f>
        <v>60898958</v>
      </c>
      <c r="E17" s="2">
        <f>50082508+3789959+1614050</f>
        <v>55486517</v>
      </c>
      <c r="F17" s="6">
        <v>38302001</v>
      </c>
      <c r="G17" s="2">
        <v>30625822</v>
      </c>
      <c r="H17" s="2">
        <f>37852730+976182</f>
        <v>38828912</v>
      </c>
      <c r="I17" s="6">
        <v>47521939</v>
      </c>
      <c r="J17" s="6">
        <v>57261578</v>
      </c>
      <c r="K17" s="6">
        <v>58961026</v>
      </c>
    </row>
    <row r="18" spans="1:11" ht="12.75">
      <c r="A18" s="1" t="s">
        <v>10</v>
      </c>
      <c r="C18" s="2">
        <v>10896913</v>
      </c>
      <c r="D18" s="2">
        <f>11915286+915500</f>
        <v>12830786</v>
      </c>
      <c r="E18" s="2">
        <f>8041273+2174500+1403000</f>
        <v>11618773</v>
      </c>
      <c r="F18" s="6">
        <v>3677650</v>
      </c>
      <c r="G18" s="2">
        <v>3939500</v>
      </c>
      <c r="H18" s="2">
        <f>3565220+129000</f>
        <v>3694220</v>
      </c>
      <c r="I18" s="6">
        <v>3087639</v>
      </c>
      <c r="J18" s="6">
        <v>1659870</v>
      </c>
      <c r="K18" s="6">
        <v>1184587</v>
      </c>
    </row>
    <row r="19" spans="1:11" ht="12.75">
      <c r="A19" s="1" t="s">
        <v>11</v>
      </c>
      <c r="C19" s="2">
        <v>68494221</v>
      </c>
      <c r="D19" s="2">
        <f>63321069+6753739</f>
        <v>70074808</v>
      </c>
      <c r="E19" s="2">
        <f>37461949+11692775+10241724</f>
        <v>59396448</v>
      </c>
      <c r="F19" s="6">
        <v>48011833</v>
      </c>
      <c r="G19" s="2">
        <v>41267961</v>
      </c>
      <c r="H19" s="2">
        <f>45236227+1864868</f>
        <v>47101095</v>
      </c>
      <c r="I19" s="6">
        <v>54236826</v>
      </c>
      <c r="J19" s="6">
        <v>58484595</v>
      </c>
      <c r="K19" s="6">
        <v>63995497</v>
      </c>
    </row>
    <row r="20" spans="1:11" ht="12.75">
      <c r="A20" s="1" t="s">
        <v>12</v>
      </c>
      <c r="C20" s="2">
        <f>60000+75000</f>
        <v>135000</v>
      </c>
      <c r="D20" s="2">
        <f>311292+35000</f>
        <v>346292</v>
      </c>
      <c r="E20" s="2">
        <f>595412+164108+51961</f>
        <v>811481</v>
      </c>
      <c r="F20" s="6">
        <v>455977</v>
      </c>
      <c r="G20" s="2">
        <v>426834</v>
      </c>
      <c r="H20" s="2">
        <f>353891+36000</f>
        <v>389891</v>
      </c>
      <c r="I20" s="6">
        <v>869800</v>
      </c>
      <c r="J20" s="6">
        <v>676888</v>
      </c>
      <c r="K20" s="6">
        <v>863796</v>
      </c>
    </row>
    <row r="21" spans="1:11" ht="12.75">
      <c r="A21" s="1" t="s">
        <v>13</v>
      </c>
      <c r="C21" s="2">
        <v>1520646</v>
      </c>
      <c r="D21" s="2">
        <f>3537117+2809143</f>
        <v>6346260</v>
      </c>
      <c r="E21" s="2">
        <f>530000+2742489+2697976</f>
        <v>5970465</v>
      </c>
      <c r="F21" s="6">
        <v>553206</v>
      </c>
      <c r="G21" s="2">
        <v>172</v>
      </c>
      <c r="H21" s="2">
        <f>25645+540</f>
        <v>26185</v>
      </c>
      <c r="I21" s="6">
        <v>585414</v>
      </c>
      <c r="J21" s="6">
        <v>8421537</v>
      </c>
      <c r="K21" s="6">
        <v>13224581</v>
      </c>
    </row>
    <row r="22" spans="1:11" ht="12.75">
      <c r="A22" s="1" t="s">
        <v>14</v>
      </c>
      <c r="C22" s="2">
        <v>20838884</v>
      </c>
      <c r="D22" s="2">
        <f>6272481+1714495</f>
        <v>7986976</v>
      </c>
      <c r="E22" s="2">
        <f>446259+4556450+5112125</f>
        <v>10114834</v>
      </c>
      <c r="F22" s="6">
        <v>0</v>
      </c>
      <c r="G22" s="2">
        <v>600</v>
      </c>
      <c r="H22" s="2">
        <f>-118758+61836</f>
        <v>-56922</v>
      </c>
      <c r="I22" s="6">
        <v>4427595</v>
      </c>
      <c r="J22" s="6"/>
      <c r="K22" s="6"/>
    </row>
    <row r="23" spans="1:11" ht="12.75">
      <c r="A23" s="1" t="s">
        <v>15</v>
      </c>
      <c r="C23" s="2">
        <v>9863306</v>
      </c>
      <c r="D23" s="2">
        <v>8906422</v>
      </c>
      <c r="E23" s="2">
        <v>10050605</v>
      </c>
      <c r="F23" s="6">
        <v>4889666</v>
      </c>
      <c r="G23" s="2">
        <v>2350444</v>
      </c>
      <c r="H23" s="2">
        <v>1385998</v>
      </c>
      <c r="I23" s="6">
        <v>1515465</v>
      </c>
      <c r="J23" s="6">
        <v>3046261</v>
      </c>
      <c r="K23" s="6">
        <v>43470</v>
      </c>
    </row>
    <row r="24" spans="1:11" ht="12.75">
      <c r="A24" s="1" t="s">
        <v>16</v>
      </c>
      <c r="C24" s="2">
        <v>1000000</v>
      </c>
      <c r="D24" s="2">
        <v>0</v>
      </c>
      <c r="E24" s="2">
        <v>0</v>
      </c>
      <c r="F24" s="6">
        <v>0</v>
      </c>
      <c r="G24" s="2">
        <v>1336062</v>
      </c>
      <c r="H24" s="2">
        <v>1144714</v>
      </c>
      <c r="I24" s="6">
        <v>2019187</v>
      </c>
      <c r="J24" s="6">
        <v>0</v>
      </c>
      <c r="K24" s="6">
        <v>2351495</v>
      </c>
    </row>
    <row r="25" spans="1:11" ht="15">
      <c r="A25" s="8"/>
      <c r="D25" s="2"/>
      <c r="E25" s="2"/>
      <c r="G25" s="2"/>
      <c r="H25" s="2"/>
      <c r="I25" s="6"/>
      <c r="J25" s="6"/>
      <c r="K25" s="6"/>
    </row>
    <row r="26" spans="1:11" ht="15">
      <c r="A26" s="8" t="s">
        <v>18</v>
      </c>
      <c r="D26" s="2"/>
      <c r="E26" s="2"/>
      <c r="G26" s="2"/>
      <c r="H26" s="2"/>
      <c r="I26" s="6"/>
      <c r="J26" s="6"/>
      <c r="K26" s="6"/>
    </row>
    <row r="27" spans="1:11" ht="12.75">
      <c r="A27" s="1" t="s">
        <v>8</v>
      </c>
      <c r="C27" s="2">
        <v>103858383</v>
      </c>
      <c r="D27" s="2">
        <f>145799644+6574398</f>
        <v>152374042</v>
      </c>
      <c r="E27" s="2">
        <v>159162870</v>
      </c>
      <c r="F27" s="2">
        <f>89715056+91285812-86412689</f>
        <v>94588179</v>
      </c>
      <c r="G27" s="2">
        <f>155543166-70660386</f>
        <v>84882780</v>
      </c>
      <c r="H27" s="2">
        <f>60022439+57622713-56829586</f>
        <v>60815566</v>
      </c>
      <c r="I27" s="6">
        <f>65340091+60334232-59074245</f>
        <v>66600078</v>
      </c>
      <c r="J27" s="6">
        <v>23294055</v>
      </c>
      <c r="K27" s="6">
        <v>27818376</v>
      </c>
    </row>
    <row r="28" spans="1:11" ht="12.75">
      <c r="A28" s="1" t="s">
        <v>9</v>
      </c>
      <c r="C28" s="2">
        <v>69266068</v>
      </c>
      <c r="D28" s="2">
        <f>99467458+3679236</f>
        <v>103146694</v>
      </c>
      <c r="E28" s="2">
        <v>124933583</v>
      </c>
      <c r="F28" s="2">
        <v>65703114</v>
      </c>
      <c r="G28" s="2">
        <v>60491095</v>
      </c>
      <c r="H28" s="2">
        <v>43581266</v>
      </c>
      <c r="I28" s="6">
        <v>55965707</v>
      </c>
      <c r="J28" s="6">
        <v>15934725</v>
      </c>
      <c r="K28" s="6">
        <v>23509616</v>
      </c>
    </row>
    <row r="29" spans="1:11" ht="12.75">
      <c r="A29" s="1" t="s">
        <v>10</v>
      </c>
      <c r="C29" s="2">
        <v>32252702</v>
      </c>
      <c r="D29" s="2">
        <f>35421719+2893350</f>
        <v>38315069</v>
      </c>
      <c r="E29" s="2">
        <v>30584387</v>
      </c>
      <c r="F29" s="2">
        <v>17454652</v>
      </c>
      <c r="G29" s="2">
        <v>15277381</v>
      </c>
      <c r="H29" s="2">
        <v>13790257</v>
      </c>
      <c r="I29" s="6">
        <v>6101518</v>
      </c>
      <c r="J29" s="6">
        <v>2508811</v>
      </c>
      <c r="K29" s="6">
        <v>1440119</v>
      </c>
    </row>
    <row r="30" spans="1:11" ht="12.75">
      <c r="A30" s="1" t="s">
        <v>11</v>
      </c>
      <c r="C30" s="2">
        <v>91812156</v>
      </c>
      <c r="D30" s="2">
        <f>109304612+27404882</f>
        <v>136709494</v>
      </c>
      <c r="E30" s="2">
        <v>147168203</v>
      </c>
      <c r="F30" s="2">
        <f>86398410+87490123-86412689</f>
        <v>87475844</v>
      </c>
      <c r="G30" s="2">
        <f>142304421-70660386</f>
        <v>71644035</v>
      </c>
      <c r="H30" s="2">
        <f>56837846+53951748-56829586</f>
        <v>53960008</v>
      </c>
      <c r="I30" s="6">
        <f>59097266+60233663-59074245</f>
        <v>60256684</v>
      </c>
      <c r="J30" s="6">
        <v>22098248</v>
      </c>
      <c r="K30" s="6">
        <v>25441214</v>
      </c>
    </row>
    <row r="31" spans="1:11" ht="12.75">
      <c r="A31" s="1" t="s">
        <v>12</v>
      </c>
      <c r="C31" s="2">
        <v>3037688</v>
      </c>
      <c r="D31" s="2">
        <f>351881+16274</f>
        <v>368155</v>
      </c>
      <c r="E31" s="2">
        <v>509497</v>
      </c>
      <c r="F31" s="2">
        <v>698813</v>
      </c>
      <c r="G31" s="2">
        <v>658400</v>
      </c>
      <c r="H31" s="2">
        <v>755039</v>
      </c>
      <c r="I31" s="6">
        <v>979383</v>
      </c>
      <c r="J31" s="6">
        <v>473846</v>
      </c>
      <c r="K31" s="6">
        <v>595170</v>
      </c>
    </row>
    <row r="32" spans="1:11" ht="12.75">
      <c r="A32" s="1" t="s">
        <v>13</v>
      </c>
      <c r="C32" s="2">
        <v>2241569</v>
      </c>
      <c r="D32" s="2">
        <f>742679+162761</f>
        <v>905440</v>
      </c>
      <c r="E32" s="2">
        <v>1746627</v>
      </c>
      <c r="F32" s="2">
        <v>292557</v>
      </c>
      <c r="G32" s="2">
        <v>2082481</v>
      </c>
      <c r="H32" s="2">
        <v>2235083</v>
      </c>
      <c r="I32" s="6">
        <v>3178390</v>
      </c>
      <c r="J32" s="6">
        <v>1712059</v>
      </c>
      <c r="K32" s="6">
        <v>990700</v>
      </c>
    </row>
    <row r="33" spans="1:11" ht="12.75">
      <c r="A33" s="1" t="s">
        <v>14</v>
      </c>
      <c r="C33" s="2">
        <v>13054890</v>
      </c>
      <c r="D33" s="2">
        <f>20257880+26554690</f>
        <v>46812570</v>
      </c>
      <c r="E33" s="2">
        <v>28500144</v>
      </c>
      <c r="F33" s="2">
        <v>91047</v>
      </c>
      <c r="G33" s="2">
        <v>548800</v>
      </c>
      <c r="H33" s="2">
        <v>0</v>
      </c>
      <c r="I33" s="6">
        <v>0</v>
      </c>
      <c r="J33" s="6"/>
      <c r="K33" s="6"/>
    </row>
    <row r="34" spans="1:11" ht="12.75">
      <c r="A34" s="1" t="s">
        <v>15</v>
      </c>
      <c r="C34" s="2">
        <v>12707693</v>
      </c>
      <c r="D34" s="2">
        <v>18331353</v>
      </c>
      <c r="E34" s="2">
        <v>14259567</v>
      </c>
      <c r="F34" s="2">
        <v>5050199</v>
      </c>
      <c r="G34" s="2">
        <v>13361629</v>
      </c>
      <c r="H34" s="2">
        <f>3287968+3746881</f>
        <v>7034849</v>
      </c>
      <c r="I34" s="6">
        <v>8293084</v>
      </c>
      <c r="J34" s="6">
        <v>1455500</v>
      </c>
      <c r="K34" s="6">
        <v>2670006</v>
      </c>
    </row>
    <row r="35" spans="1:11" ht="12.75">
      <c r="A35" s="1" t="s">
        <v>16</v>
      </c>
      <c r="C35" s="2">
        <v>0</v>
      </c>
      <c r="D35" s="2">
        <v>0</v>
      </c>
      <c r="E35" s="2">
        <v>0</v>
      </c>
      <c r="F35" s="2">
        <v>1160800</v>
      </c>
      <c r="G35" s="2">
        <v>939756</v>
      </c>
      <c r="H35" s="2">
        <v>848285</v>
      </c>
      <c r="I35" s="6">
        <v>693240</v>
      </c>
      <c r="J35" s="6">
        <v>617539</v>
      </c>
      <c r="K35" s="6">
        <v>1634686</v>
      </c>
    </row>
    <row r="36" spans="1:11" ht="15">
      <c r="A36" s="8"/>
      <c r="D36" s="2"/>
      <c r="E36" s="2"/>
      <c r="F36" s="2"/>
      <c r="G36" s="2"/>
      <c r="H36" s="2"/>
      <c r="I36" s="6"/>
      <c r="J36" s="6"/>
      <c r="K36" s="6"/>
    </row>
    <row r="37" spans="1:11" ht="15">
      <c r="A37" s="8"/>
      <c r="D37" s="2"/>
      <c r="E37" s="2"/>
      <c r="F37" s="2"/>
      <c r="G37" s="2"/>
      <c r="H37" s="2"/>
      <c r="J37" s="6"/>
      <c r="K37" s="6"/>
    </row>
    <row r="38" spans="1:8" ht="15">
      <c r="A38" s="8" t="s">
        <v>19</v>
      </c>
      <c r="D38" s="2"/>
      <c r="E38" s="2"/>
      <c r="F38" s="2"/>
      <c r="G38" s="2"/>
      <c r="H38" s="2"/>
    </row>
    <row r="39" spans="1:11" ht="12.75">
      <c r="A39" s="1" t="s">
        <v>8</v>
      </c>
      <c r="C39" s="2">
        <f>C5+C16+C27</f>
        <v>518809641</v>
      </c>
      <c r="D39" s="2">
        <f>D5+D16+D27-2893060</f>
        <v>435363757</v>
      </c>
      <c r="E39" s="2">
        <f>E5+E16+E27-1633333-260000-100000-1074620-100000</f>
        <v>554701579</v>
      </c>
      <c r="F39" s="2">
        <f>F5+F16+F27-3335000-300000-1000000-2060000</f>
        <v>289041340</v>
      </c>
      <c r="G39" s="6">
        <f>G5+G16+G27-G78</f>
        <v>305399312</v>
      </c>
      <c r="H39" s="6">
        <v>184616089</v>
      </c>
      <c r="I39" s="6">
        <f>I5+I16+I27-12989000</f>
        <v>278413427</v>
      </c>
      <c r="J39" s="6">
        <f aca="true" t="shared" si="0" ref="H39:K47">J5+J16+J27</f>
        <v>159617277</v>
      </c>
      <c r="K39" s="6">
        <f t="shared" si="0"/>
        <v>164457112</v>
      </c>
    </row>
    <row r="40" spans="1:11" ht="12.75">
      <c r="A40" s="1" t="s">
        <v>9</v>
      </c>
      <c r="C40" s="2">
        <f aca="true" t="shared" si="1" ref="C40:D47">C6+C17+C28</f>
        <v>378196896</v>
      </c>
      <c r="D40" s="2">
        <f t="shared" si="1"/>
        <v>358341226</v>
      </c>
      <c r="E40" s="2">
        <f aca="true" t="shared" si="2" ref="E40:G41">E6+E17+E28</f>
        <v>486547199</v>
      </c>
      <c r="F40" s="2">
        <f t="shared" si="2"/>
        <v>243448324</v>
      </c>
      <c r="G40" s="6">
        <f t="shared" si="2"/>
        <v>254289164</v>
      </c>
      <c r="H40" s="6">
        <f t="shared" si="0"/>
        <v>154153792</v>
      </c>
      <c r="I40" s="6">
        <f>I6+I17+I28</f>
        <v>241368962</v>
      </c>
      <c r="J40" s="6">
        <f t="shared" si="0"/>
        <v>143394648</v>
      </c>
      <c r="K40" s="6">
        <f t="shared" si="0"/>
        <v>150471406</v>
      </c>
    </row>
    <row r="41" spans="1:11" ht="12.75">
      <c r="A41" s="1" t="s">
        <v>10</v>
      </c>
      <c r="C41" s="2">
        <f t="shared" si="1"/>
        <v>45260706</v>
      </c>
      <c r="D41" s="2">
        <f t="shared" si="1"/>
        <v>53267589</v>
      </c>
      <c r="E41" s="2">
        <f t="shared" si="2"/>
        <v>45142540</v>
      </c>
      <c r="F41" s="2">
        <f t="shared" si="2"/>
        <v>21805236</v>
      </c>
      <c r="G41" s="6">
        <f t="shared" si="2"/>
        <v>20573686</v>
      </c>
      <c r="H41" s="6">
        <f t="shared" si="0"/>
        <v>17827697</v>
      </c>
      <c r="I41" s="6">
        <f>I7+I18+I29</f>
        <v>9843772</v>
      </c>
      <c r="J41" s="6">
        <f t="shared" si="0"/>
        <v>4584991</v>
      </c>
      <c r="K41" s="6">
        <f t="shared" si="0"/>
        <v>3268092</v>
      </c>
    </row>
    <row r="42" spans="1:11" ht="12.75">
      <c r="A42" s="1" t="s">
        <v>11</v>
      </c>
      <c r="C42" s="2">
        <f>C8+C19+C30</f>
        <v>440914278</v>
      </c>
      <c r="D42" s="2">
        <f>D8+D19+D30-2893060</f>
        <v>404640571</v>
      </c>
      <c r="E42" s="2">
        <f>E8+E19+E30-1633333-100000-1074620-100000</f>
        <v>485764868</v>
      </c>
      <c r="F42" s="2">
        <f>F8+F19+F30-3335000-300000-1000000-2060000</f>
        <v>281117554</v>
      </c>
      <c r="G42" s="6">
        <f>G8+G19+G30-G78</f>
        <v>262596368</v>
      </c>
      <c r="H42" s="6">
        <v>177507879</v>
      </c>
      <c r="I42" s="6">
        <f>I8+I19+I30-12989000</f>
        <v>271951235</v>
      </c>
      <c r="J42" s="6">
        <f t="shared" si="0"/>
        <v>150386038</v>
      </c>
      <c r="K42" s="6">
        <f t="shared" si="0"/>
        <v>153548686</v>
      </c>
    </row>
    <row r="43" spans="1:11" ht="12.75">
      <c r="A43" s="1" t="s">
        <v>12</v>
      </c>
      <c r="C43" s="2">
        <f t="shared" si="1"/>
        <v>3600088</v>
      </c>
      <c r="D43" s="2">
        <f t="shared" si="1"/>
        <v>1155642</v>
      </c>
      <c r="E43" s="2">
        <f>E9+E20+E31</f>
        <v>1563970</v>
      </c>
      <c r="F43" s="2">
        <f aca="true" t="shared" si="3" ref="F43:G47">F9+F20+F31</f>
        <v>1368290</v>
      </c>
      <c r="G43" s="6">
        <f t="shared" si="3"/>
        <v>1467734</v>
      </c>
      <c r="H43" s="6">
        <f t="shared" si="0"/>
        <v>1551416</v>
      </c>
      <c r="I43" s="6">
        <f>I9+I20+I31</f>
        <v>2285701</v>
      </c>
      <c r="J43" s="6">
        <f t="shared" si="0"/>
        <v>1655273</v>
      </c>
      <c r="K43" s="6">
        <f t="shared" si="0"/>
        <v>1953911</v>
      </c>
    </row>
    <row r="44" spans="1:11" ht="12.75">
      <c r="A44" s="1" t="s">
        <v>13</v>
      </c>
      <c r="C44" s="2">
        <f t="shared" si="1"/>
        <v>9093585</v>
      </c>
      <c r="D44" s="2">
        <f t="shared" si="1"/>
        <v>9376063</v>
      </c>
      <c r="E44" s="2">
        <f>E10+E21+E32</f>
        <v>11921852</v>
      </c>
      <c r="F44" s="2">
        <f t="shared" si="3"/>
        <v>9444552</v>
      </c>
      <c r="G44" s="6">
        <f t="shared" si="3"/>
        <v>21619923</v>
      </c>
      <c r="H44" s="6">
        <f t="shared" si="0"/>
        <v>4257445</v>
      </c>
      <c r="I44" s="6">
        <f>I10+I21+I32</f>
        <v>22572150</v>
      </c>
      <c r="J44" s="6">
        <f t="shared" si="0"/>
        <v>12711353</v>
      </c>
      <c r="K44" s="6">
        <f t="shared" si="0"/>
        <v>19682077</v>
      </c>
    </row>
    <row r="45" spans="1:11" ht="12.75">
      <c r="A45" s="1" t="s">
        <v>14</v>
      </c>
      <c r="C45" s="2">
        <f t="shared" si="1"/>
        <v>53122609</v>
      </c>
      <c r="D45" s="2">
        <f t="shared" si="1"/>
        <v>60850612</v>
      </c>
      <c r="E45" s="2">
        <f>E11+E22+E33</f>
        <v>43626978</v>
      </c>
      <c r="F45" s="2">
        <f t="shared" si="3"/>
        <v>91047</v>
      </c>
      <c r="G45" s="6">
        <f t="shared" si="3"/>
        <v>549400</v>
      </c>
      <c r="H45" s="6">
        <f t="shared" si="0"/>
        <v>-56922</v>
      </c>
      <c r="I45" s="6">
        <f>I33+I22+I11</f>
        <v>4427595</v>
      </c>
      <c r="J45" s="6"/>
      <c r="K45" s="6"/>
    </row>
    <row r="46" spans="1:11" ht="12.75">
      <c r="A46" s="1" t="s">
        <v>15</v>
      </c>
      <c r="C46" s="2">
        <f t="shared" si="1"/>
        <v>81774958</v>
      </c>
      <c r="D46" s="2">
        <f t="shared" si="1"/>
        <v>49074283</v>
      </c>
      <c r="E46" s="2">
        <f>E12+E23+E34</f>
        <v>77082719</v>
      </c>
      <c r="F46" s="2">
        <f t="shared" si="3"/>
        <v>27852912</v>
      </c>
      <c r="G46" s="6">
        <f t="shared" si="3"/>
        <v>42738341</v>
      </c>
      <c r="H46" s="6">
        <f t="shared" si="0"/>
        <v>10694983</v>
      </c>
      <c r="I46" s="6">
        <f t="shared" si="0"/>
        <v>9677602</v>
      </c>
      <c r="J46" s="6">
        <f t="shared" si="0"/>
        <v>7848741</v>
      </c>
      <c r="K46" s="6">
        <f t="shared" si="0"/>
        <v>9413031</v>
      </c>
    </row>
    <row r="47" spans="1:11" ht="12.75">
      <c r="A47" s="1" t="s">
        <v>16</v>
      </c>
      <c r="C47" s="2">
        <f t="shared" si="1"/>
        <v>1000000</v>
      </c>
      <c r="D47" s="2">
        <f t="shared" si="1"/>
        <v>0</v>
      </c>
      <c r="E47" s="2">
        <f>E13+E24+E35</f>
        <v>0</v>
      </c>
      <c r="F47" s="2">
        <f t="shared" si="3"/>
        <v>1160800</v>
      </c>
      <c r="G47" s="6">
        <f t="shared" si="3"/>
        <v>2275818</v>
      </c>
      <c r="H47" s="6">
        <f t="shared" si="0"/>
        <v>1992999</v>
      </c>
      <c r="I47" s="6">
        <f t="shared" si="0"/>
        <v>5712427</v>
      </c>
      <c r="J47" s="6">
        <f t="shared" si="0"/>
        <v>617539</v>
      </c>
      <c r="K47" s="6">
        <f t="shared" si="0"/>
        <v>3986181</v>
      </c>
    </row>
    <row r="48" spans="6:8" ht="15">
      <c r="F48" s="2"/>
      <c r="G48" s="2"/>
      <c r="H48" s="7"/>
    </row>
    <row r="49" spans="6:8" ht="15">
      <c r="F49" s="2"/>
      <c r="G49" s="2"/>
      <c r="H49" s="7"/>
    </row>
    <row r="50" spans="1:8" ht="12.75">
      <c r="A50" s="1" t="s">
        <v>20</v>
      </c>
      <c r="G50" s="2"/>
      <c r="H50" s="2"/>
    </row>
    <row r="51" spans="1:8" ht="12.75">
      <c r="A51" s="1" t="s">
        <v>21</v>
      </c>
      <c r="H51" s="2"/>
    </row>
  </sheetData>
  <sheetProtection/>
  <mergeCells count="1">
    <mergeCell ref="A1:K1"/>
  </mergeCells>
  <printOptions/>
  <pageMargins left="0.25" right="0.25" top="0.75" bottom="0.75" header="0.3" footer="0.3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2008-10-28T15:20:36Z</cp:lastPrinted>
  <dcterms:created xsi:type="dcterms:W3CDTF">2004-10-25T13:09:58Z</dcterms:created>
  <dcterms:modified xsi:type="dcterms:W3CDTF">2008-10-28T15:31:35Z</dcterms:modified>
  <cp:category/>
  <cp:version/>
  <cp:contentType/>
  <cp:contentStatus/>
</cp:coreProperties>
</file>