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65512" windowWidth="14628" windowHeight="49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<sst xmlns="http://schemas.openxmlformats.org/spreadsheetml/2006/main" count="52" uniqueCount="25">
  <si>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>2003-2004</t>
  </si>
  <si>
    <t>2001-2002</t>
  </si>
  <si>
    <t>1999-2000</t>
  </si>
  <si>
    <t>1997-98</t>
  </si>
  <si>
    <t>1995-96</t>
  </si>
  <si>
    <t>1993-94</t>
  </si>
  <si>
    <t>1991-92</t>
  </si>
  <si>
    <t>Democratic National Committee</t>
  </si>
  <si>
    <t xml:space="preserve">   Receipts</t>
  </si>
  <si>
    <t xml:space="preserve">     Individuals</t>
  </si>
  <si>
    <t xml:space="preserve">     Other Cmte's</t>
  </si>
  <si>
    <t xml:space="preserve">   Disbursements</t>
  </si>
  <si>
    <t xml:space="preserve">     Contributions</t>
  </si>
  <si>
    <t xml:space="preserve">     Coord. Expend.</t>
  </si>
  <si>
    <t xml:space="preserve">     Indep. Expend.</t>
  </si>
  <si>
    <t xml:space="preserve">   Cash-on-Hand</t>
  </si>
  <si>
    <t xml:space="preserve">   Debts By</t>
  </si>
  <si>
    <t>Democratic Senatorial Campaign Committee</t>
  </si>
  <si>
    <t>Democratic Congressional Campaign Committee</t>
  </si>
  <si>
    <t>Total Democratic*</t>
  </si>
  <si>
    <t>Note: This table includes only federal activity</t>
  </si>
  <si>
    <t>*Totals do not include transfers among the committees in this table</t>
  </si>
  <si>
    <t>2005-2006</t>
  </si>
  <si>
    <t>2007-2008</t>
  </si>
  <si>
    <t>Table 1 National Democratic Party Financial Activity Through Twenty Days Prior to the General Election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</si>
</sst>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[$-409]dddd\,\ mmmm\ dd\,\ yyyy"/>
    <numFmt numFmtId="168" formatCode="[$-409]h:mm:ss\ AM/PM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C54" sqref="C54:C56"/>
    </sheetView>
  </sheetViews>
  <sheetFormatPr defaultColWidth="9.140625" defaultRowHeight="12.75"/>
  <cols>
    <col min="1" max="1" width="9.00390625" style="0" customWidth="1"/>
    <col min="3" max="3" width="13.8515625" style="2" customWidth="1"/>
    <col min="4" max="4" width="13.28125" style="0" customWidth="1"/>
    <col min="5" max="6" width="11.8515625" style="0" bestFit="1" customWidth="1"/>
    <col min="7" max="7" width="14.7109375" style="0" customWidth="1"/>
    <col min="8" max="8" width="13.7109375" style="0" customWidth="1"/>
    <col min="9" max="9" width="13.8515625" style="0" customWidth="1"/>
    <col min="10" max="11" width="11.7109375" style="0" bestFit="1" customWidth="1"/>
  </cols>
  <sheetData>
    <row r="1" spans="1:11" ht="1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8" ht="12.75">
      <c r="A2" s="1"/>
      <c r="H2" s="2"/>
    </row>
    <row r="3" spans="1:11" ht="12.75">
      <c r="A3" s="3"/>
      <c r="B3" s="4"/>
      <c r="C3" s="6" t="s">
        <v>23</v>
      </c>
      <c r="D3" s="5" t="s">
        <v>22</v>
      </c>
      <c r="E3" s="5" t="s">
        <v>0</v>
      </c>
      <c r="F3" s="5" t="s">
        <v>1</v>
      </c>
      <c r="G3" s="5" t="s">
        <v>2</v>
      </c>
      <c r="H3" s="6" t="s">
        <v>3</v>
      </c>
      <c r="I3" s="5" t="s">
        <v>4</v>
      </c>
      <c r="J3" s="5" t="s">
        <v>5</v>
      </c>
      <c r="K3" s="5" t="s">
        <v>6</v>
      </c>
    </row>
    <row r="4" spans="1:8" ht="15">
      <c r="A4" s="10" t="s">
        <v>7</v>
      </c>
      <c r="H4" s="2"/>
    </row>
    <row r="5" spans="1:11" ht="12.75">
      <c r="A5" s="1" t="s">
        <v>8</v>
      </c>
      <c r="C5" s="2">
        <f>191568648+14518771</f>
        <v>206087419</v>
      </c>
      <c r="D5" s="2">
        <f>108401325+10191600</f>
        <v>118592925</v>
      </c>
      <c r="E5" s="2">
        <v>299091759</v>
      </c>
      <c r="F5" s="2">
        <v>57482465</v>
      </c>
      <c r="G5" s="2">
        <v>103942541</v>
      </c>
      <c r="H5" s="2">
        <v>56350557</v>
      </c>
      <c r="I5" s="7">
        <f>92820469+6072857</f>
        <v>98893326</v>
      </c>
      <c r="J5" s="7">
        <v>37633250</v>
      </c>
      <c r="K5" s="7">
        <v>54475878</v>
      </c>
    </row>
    <row r="6" spans="1:11" ht="12.75">
      <c r="A6" s="1" t="s">
        <v>9</v>
      </c>
      <c r="C6" s="2">
        <f>112270786+5710999</f>
        <v>117981785</v>
      </c>
      <c r="D6" s="2">
        <f>100052220+6105143</f>
        <v>106157363</v>
      </c>
      <c r="E6" s="2">
        <v>266747801</v>
      </c>
      <c r="F6" s="2">
        <v>49783856</v>
      </c>
      <c r="G6" s="2">
        <v>93498947</v>
      </c>
      <c r="H6" s="2">
        <v>44256001</v>
      </c>
      <c r="I6" s="7">
        <v>86516203</v>
      </c>
      <c r="J6" s="7">
        <v>30968861</v>
      </c>
      <c r="K6" s="7">
        <v>49452816</v>
      </c>
    </row>
    <row r="7" spans="1:11" ht="12.75">
      <c r="A7" s="1" t="s">
        <v>10</v>
      </c>
      <c r="C7" s="2">
        <v>2227941</v>
      </c>
      <c r="D7" s="2">
        <f>2516655+86500</f>
        <v>2603155</v>
      </c>
      <c r="E7" s="2">
        <v>7257011</v>
      </c>
      <c r="F7" s="2">
        <v>1052286</v>
      </c>
      <c r="G7" s="2">
        <v>3063470</v>
      </c>
      <c r="H7" s="2">
        <v>1474525</v>
      </c>
      <c r="I7" s="7">
        <f>1643287+84150</f>
        <v>1727437</v>
      </c>
      <c r="J7" s="7">
        <v>1934426</v>
      </c>
      <c r="K7" s="7">
        <v>2637112</v>
      </c>
    </row>
    <row r="8" spans="1:11" ht="12.75">
      <c r="A8" s="1" t="s">
        <v>11</v>
      </c>
      <c r="C8" s="2">
        <f>172417271+26368794</f>
        <v>198786065</v>
      </c>
      <c r="D8" s="2">
        <f>106267757+13588395</f>
        <v>119856152</v>
      </c>
      <c r="E8" s="2">
        <v>276309838</v>
      </c>
      <c r="F8" s="2">
        <v>61344736</v>
      </c>
      <c r="G8" s="2">
        <v>86254790</v>
      </c>
      <c r="H8" s="2">
        <v>57953701</v>
      </c>
      <c r="I8" s="7">
        <f>85898088+4803851</f>
        <v>90701939</v>
      </c>
      <c r="J8" s="7">
        <v>39100954</v>
      </c>
      <c r="K8" s="7">
        <v>50982169</v>
      </c>
    </row>
    <row r="9" spans="1:11" ht="12.75">
      <c r="A9" s="1" t="s">
        <v>12</v>
      </c>
      <c r="C9" s="2">
        <v>38650</v>
      </c>
      <c r="D9" s="2">
        <v>12000</v>
      </c>
      <c r="E9" s="2">
        <v>7000</v>
      </c>
      <c r="F9" s="2">
        <v>0</v>
      </c>
      <c r="G9" s="2">
        <v>1017</v>
      </c>
      <c r="H9" s="2">
        <v>6894</v>
      </c>
      <c r="I9" s="7">
        <v>22675</v>
      </c>
      <c r="J9" s="7">
        <v>51577</v>
      </c>
      <c r="K9" s="7">
        <v>19255</v>
      </c>
    </row>
    <row r="10" spans="1:11" ht="12.75">
      <c r="A10" s="1" t="s">
        <v>13</v>
      </c>
      <c r="C10" s="2">
        <f>53885+14438</f>
        <v>68323</v>
      </c>
      <c r="D10" s="2">
        <v>361557</v>
      </c>
      <c r="E10" s="2">
        <v>13252429</v>
      </c>
      <c r="F10" s="2">
        <v>346216</v>
      </c>
      <c r="G10" s="2">
        <v>5432034</v>
      </c>
      <c r="H10" s="2">
        <v>5030956</v>
      </c>
      <c r="I10" s="7">
        <v>2697832</v>
      </c>
      <c r="J10" s="7">
        <v>183881</v>
      </c>
      <c r="K10" s="7">
        <v>10086961</v>
      </c>
    </row>
    <row r="11" spans="1:11" ht="12.75">
      <c r="A11" s="1" t="s">
        <v>14</v>
      </c>
      <c r="C11" s="2">
        <f>1104113</f>
        <v>1104113</v>
      </c>
      <c r="D11" s="2">
        <v>-23104</v>
      </c>
      <c r="E11" s="2">
        <v>79436070</v>
      </c>
      <c r="F11" s="2">
        <v>0</v>
      </c>
      <c r="G11" s="2">
        <v>0</v>
      </c>
      <c r="H11" s="2">
        <v>0</v>
      </c>
      <c r="I11" s="7">
        <v>0</v>
      </c>
      <c r="J11" s="7"/>
      <c r="K11" s="7"/>
    </row>
    <row r="12" spans="1:11" ht="12.75">
      <c r="A12" s="1" t="s">
        <v>15</v>
      </c>
      <c r="C12" s="2">
        <v>11011653</v>
      </c>
      <c r="D12" s="2">
        <v>4788221</v>
      </c>
      <c r="E12" s="2">
        <v>24342402</v>
      </c>
      <c r="F12" s="2">
        <v>2733484</v>
      </c>
      <c r="G12" s="2">
        <v>18067343</v>
      </c>
      <c r="H12" s="2">
        <v>1368851</v>
      </c>
      <c r="I12" s="7">
        <v>6783858</v>
      </c>
      <c r="J12" s="7">
        <v>2051973</v>
      </c>
      <c r="K12" s="7">
        <v>5608875</v>
      </c>
    </row>
    <row r="13" spans="1:11" ht="12.75">
      <c r="A13" s="1" t="s">
        <v>16</v>
      </c>
      <c r="C13" s="2">
        <v>0</v>
      </c>
      <c r="D13" s="2">
        <v>4000000</v>
      </c>
      <c r="E13" s="2">
        <v>0</v>
      </c>
      <c r="F13" s="2">
        <v>4569522</v>
      </c>
      <c r="G13" s="2">
        <v>5783998</v>
      </c>
      <c r="H13" s="2">
        <v>5992556</v>
      </c>
      <c r="I13" s="7">
        <v>4056556</v>
      </c>
      <c r="J13" s="7">
        <v>2403109</v>
      </c>
      <c r="K13" s="7">
        <v>449292</v>
      </c>
    </row>
    <row r="14" spans="4:11" ht="12.75">
      <c r="D14" s="2"/>
      <c r="E14" s="2"/>
      <c r="F14" s="2"/>
      <c r="G14" s="2"/>
      <c r="H14" s="2"/>
      <c r="I14" s="7"/>
      <c r="J14" s="7"/>
      <c r="K14" s="7"/>
    </row>
    <row r="15" spans="1:11" ht="15">
      <c r="A15" s="10" t="s">
        <v>17</v>
      </c>
      <c r="D15" s="2"/>
      <c r="E15" s="2"/>
      <c r="F15" s="2"/>
      <c r="G15" s="2"/>
      <c r="H15" s="2"/>
      <c r="I15" s="7"/>
      <c r="J15" s="7"/>
      <c r="K15" s="7"/>
    </row>
    <row r="16" spans="1:11" ht="12.75">
      <c r="A16" s="1" t="s">
        <v>8</v>
      </c>
      <c r="C16" s="2">
        <v>121862505</v>
      </c>
      <c r="D16" s="2">
        <f>94880377+9064995</f>
        <v>103945372</v>
      </c>
      <c r="E16" s="2">
        <f>55456626+16485377+4413978</f>
        <v>76355981</v>
      </c>
      <c r="F16" s="2">
        <v>37865988</v>
      </c>
      <c r="G16" s="2">
        <v>34107668</v>
      </c>
      <c r="H16" s="2">
        <v>29551211</v>
      </c>
      <c r="I16" s="7">
        <v>25309214</v>
      </c>
      <c r="J16" s="7">
        <v>23006976</v>
      </c>
      <c r="K16" s="7">
        <v>19506878</v>
      </c>
    </row>
    <row r="17" spans="1:11" ht="12.75">
      <c r="A17" s="1" t="s">
        <v>9</v>
      </c>
      <c r="C17" s="2">
        <v>95329795</v>
      </c>
      <c r="D17" s="2">
        <f>71377593+6768932</f>
        <v>78146525</v>
      </c>
      <c r="E17" s="2">
        <f>42346013+4533072+2698629</f>
        <v>49577714</v>
      </c>
      <c r="F17" s="2">
        <v>17973362</v>
      </c>
      <c r="G17" s="2">
        <v>16317383</v>
      </c>
      <c r="H17" s="2">
        <v>16456044</v>
      </c>
      <c r="I17" s="7">
        <v>16419881</v>
      </c>
      <c r="J17" s="7">
        <v>15071247</v>
      </c>
      <c r="K17" s="7">
        <v>12922966</v>
      </c>
    </row>
    <row r="18" spans="1:11" ht="12.75">
      <c r="A18" s="1" t="s">
        <v>10</v>
      </c>
      <c r="C18" s="2">
        <v>20827624</v>
      </c>
      <c r="D18" s="2">
        <f>16192794+1875750</f>
        <v>18068544</v>
      </c>
      <c r="E18" s="2">
        <f>8548686+5880298+1654798</f>
        <v>16083782</v>
      </c>
      <c r="F18" s="2">
        <v>6068134</v>
      </c>
      <c r="G18" s="2">
        <v>5093746</v>
      </c>
      <c r="H18" s="2">
        <v>4554451</v>
      </c>
      <c r="I18" s="7">
        <v>5083329</v>
      </c>
      <c r="J18" s="7">
        <v>4656126</v>
      </c>
      <c r="K18" s="7">
        <v>4166735</v>
      </c>
    </row>
    <row r="19" spans="1:11" ht="12.75">
      <c r="A19" s="1" t="s">
        <v>11</v>
      </c>
      <c r="C19" s="2">
        <v>113566714</v>
      </c>
      <c r="D19" s="2">
        <f>72176395+22464566</f>
        <v>94640961</v>
      </c>
      <c r="E19" s="2">
        <f>44909373+18251722+7134679</f>
        <v>70295774</v>
      </c>
      <c r="F19" s="2">
        <v>36723503</v>
      </c>
      <c r="G19" s="2">
        <v>33887377</v>
      </c>
      <c r="H19" s="2">
        <v>28890227</v>
      </c>
      <c r="I19" s="7">
        <v>24044777</v>
      </c>
      <c r="J19" s="7">
        <v>22940061</v>
      </c>
      <c r="K19" s="7">
        <v>19344071</v>
      </c>
    </row>
    <row r="20" spans="1:11" ht="12.75">
      <c r="A20" s="1" t="s">
        <v>12</v>
      </c>
      <c r="C20" s="2">
        <f>518700</f>
        <v>518700</v>
      </c>
      <c r="D20" s="2">
        <v>596800</v>
      </c>
      <c r="E20" s="2">
        <f>587500+105000+2000</f>
        <v>694500</v>
      </c>
      <c r="F20" s="2">
        <v>392400</v>
      </c>
      <c r="G20" s="2">
        <v>323530</v>
      </c>
      <c r="H20" s="2">
        <v>290500</v>
      </c>
      <c r="I20" s="7">
        <v>522500</v>
      </c>
      <c r="J20" s="7">
        <v>507500</v>
      </c>
      <c r="K20" s="7">
        <v>722500</v>
      </c>
    </row>
    <row r="21" spans="1:11" ht="12.75">
      <c r="A21" s="1" t="s">
        <v>13</v>
      </c>
      <c r="C21" s="2">
        <v>2566855</v>
      </c>
      <c r="D21" s="2">
        <f>4159594+401369</f>
        <v>4560963</v>
      </c>
      <c r="E21" s="2">
        <f>599884+2529476+988970</f>
        <v>4118330</v>
      </c>
      <c r="F21" s="2">
        <v>139026</v>
      </c>
      <c r="G21" s="2">
        <v>53585</v>
      </c>
      <c r="H21" s="2">
        <v>8424</v>
      </c>
      <c r="I21" s="7">
        <v>5857588</v>
      </c>
      <c r="J21" s="7">
        <v>10008390</v>
      </c>
      <c r="K21" s="7">
        <v>6419079</v>
      </c>
    </row>
    <row r="22" spans="1:11" ht="12.75">
      <c r="A22" s="1" t="s">
        <v>14</v>
      </c>
      <c r="C22" s="2">
        <v>41814736</v>
      </c>
      <c r="D22" s="2">
        <f>6222333+18707853</f>
        <v>24930186</v>
      </c>
      <c r="E22" s="2">
        <f>1215127+5763549+4594286</f>
        <v>11572962</v>
      </c>
      <c r="F22" s="2">
        <v>0</v>
      </c>
      <c r="G22" s="2">
        <v>0</v>
      </c>
      <c r="H22" s="2">
        <v>380000</v>
      </c>
      <c r="I22" s="7">
        <v>0</v>
      </c>
      <c r="J22" s="7"/>
      <c r="K22" s="7"/>
    </row>
    <row r="23" spans="1:11" ht="12.75">
      <c r="A23" s="1" t="s">
        <v>15</v>
      </c>
      <c r="C23" s="2">
        <v>8359159</v>
      </c>
      <c r="D23" s="2">
        <v>9660916</v>
      </c>
      <c r="E23" s="2">
        <v>6097911</v>
      </c>
      <c r="F23" s="2">
        <v>2413479</v>
      </c>
      <c r="G23" s="2">
        <v>1409726</v>
      </c>
      <c r="H23" s="2">
        <v>876322</v>
      </c>
      <c r="I23" s="7">
        <v>1366266</v>
      </c>
      <c r="J23" s="7">
        <v>72793</v>
      </c>
      <c r="K23" s="7">
        <v>212008</v>
      </c>
    </row>
    <row r="24" spans="1:11" ht="12.75">
      <c r="A24" s="1" t="s">
        <v>16</v>
      </c>
      <c r="C24" s="2">
        <v>0</v>
      </c>
      <c r="D24" s="2">
        <v>0</v>
      </c>
      <c r="E24" s="2">
        <v>5149004</v>
      </c>
      <c r="F24" s="2">
        <v>0</v>
      </c>
      <c r="G24" s="2">
        <v>2000000</v>
      </c>
      <c r="H24" s="2">
        <v>2474634</v>
      </c>
      <c r="I24" s="7">
        <v>2217191</v>
      </c>
      <c r="J24" s="7">
        <v>54569</v>
      </c>
      <c r="K24" s="7">
        <v>948045</v>
      </c>
    </row>
    <row r="25" spans="1:11" ht="12.75">
      <c r="A25" s="1"/>
      <c r="D25" s="2"/>
      <c r="E25" s="2"/>
      <c r="F25" s="2"/>
      <c r="G25" s="2"/>
      <c r="H25" s="2"/>
      <c r="I25" s="7"/>
      <c r="J25" s="7"/>
      <c r="K25" s="7"/>
    </row>
    <row r="26" spans="1:11" ht="15">
      <c r="A26" s="10" t="s">
        <v>18</v>
      </c>
      <c r="D26" s="2"/>
      <c r="E26" s="2"/>
      <c r="F26" s="2"/>
      <c r="G26" s="2"/>
      <c r="H26" s="2"/>
      <c r="I26" s="7"/>
      <c r="J26" s="7"/>
      <c r="K26" s="7"/>
    </row>
    <row r="27" spans="1:11" ht="12.75">
      <c r="A27" s="1" t="s">
        <v>8</v>
      </c>
      <c r="C27" s="2">
        <v>134416699</v>
      </c>
      <c r="D27" s="2">
        <f>101080378+6900803</f>
        <v>107981181</v>
      </c>
      <c r="E27" s="2">
        <v>76321079</v>
      </c>
      <c r="F27" s="2">
        <f>35056508+35576581-33532150</f>
        <v>37100939</v>
      </c>
      <c r="G27" s="2">
        <f>60253470-25146548</f>
        <v>35106922</v>
      </c>
      <c r="H27" s="2">
        <v>22464637</v>
      </c>
      <c r="I27" s="7">
        <v>22660296</v>
      </c>
      <c r="J27" s="7">
        <v>15949712</v>
      </c>
      <c r="K27" s="7">
        <v>11034870</v>
      </c>
    </row>
    <row r="28" spans="1:11" ht="12.75">
      <c r="A28" s="1" t="s">
        <v>9</v>
      </c>
      <c r="C28" s="2">
        <v>84230048</v>
      </c>
      <c r="D28" s="2">
        <f>65348577+4349179</f>
        <v>69697756</v>
      </c>
      <c r="E28" s="2">
        <v>47187623</v>
      </c>
      <c r="F28" s="2">
        <v>17910565</v>
      </c>
      <c r="G28" s="2">
        <v>19911821</v>
      </c>
      <c r="H28" s="2">
        <v>12220821</v>
      </c>
      <c r="I28" s="7">
        <v>14416401</v>
      </c>
      <c r="J28" s="7">
        <v>8351922</v>
      </c>
      <c r="K28" s="7">
        <v>4579436</v>
      </c>
    </row>
    <row r="29" spans="1:11" ht="12.75">
      <c r="A29" s="1" t="s">
        <v>10</v>
      </c>
      <c r="C29" s="2">
        <v>10375164</v>
      </c>
      <c r="D29" s="2">
        <f>11047921+187479</f>
        <v>11235400</v>
      </c>
      <c r="E29" s="2">
        <v>11514589</v>
      </c>
      <c r="F29" s="2">
        <v>7644233</v>
      </c>
      <c r="G29" s="2">
        <v>8531318</v>
      </c>
      <c r="H29" s="2">
        <v>6087642</v>
      </c>
      <c r="I29" s="7">
        <v>5047510</v>
      </c>
      <c r="J29" s="7">
        <v>4670216</v>
      </c>
      <c r="K29" s="7">
        <v>4979766</v>
      </c>
    </row>
    <row r="30" spans="1:11" ht="12.75">
      <c r="A30" s="1" t="s">
        <v>11</v>
      </c>
      <c r="C30" s="2">
        <v>111877193</v>
      </c>
      <c r="D30" s="2">
        <f>66812513+25774047</f>
        <v>92586560</v>
      </c>
      <c r="E30" s="2">
        <v>60280192</v>
      </c>
      <c r="F30" s="2">
        <f>35615830+33684469-33532150</f>
        <v>35768149</v>
      </c>
      <c r="G30" s="2">
        <f>58966646-25146548</f>
        <v>33820098</v>
      </c>
      <c r="H30" s="2">
        <v>20133882</v>
      </c>
      <c r="I30" s="7">
        <v>20240072</v>
      </c>
      <c r="J30" s="7">
        <v>15862140</v>
      </c>
      <c r="K30" s="7">
        <v>10619293</v>
      </c>
    </row>
    <row r="31" spans="1:11" ht="12.75">
      <c r="A31" s="1" t="s">
        <v>12</v>
      </c>
      <c r="C31" s="2">
        <v>876338</v>
      </c>
      <c r="D31" s="2">
        <f>1215973+444847</f>
        <v>1660820</v>
      </c>
      <c r="E31" s="2">
        <v>368461</v>
      </c>
      <c r="F31" s="2">
        <v>593086</v>
      </c>
      <c r="G31" s="2">
        <v>563875</v>
      </c>
      <c r="H31" s="2">
        <v>418394</v>
      </c>
      <c r="I31" s="7">
        <v>736789</v>
      </c>
      <c r="J31" s="7">
        <v>953081</v>
      </c>
      <c r="K31" s="7">
        <v>778951</v>
      </c>
    </row>
    <row r="32" spans="1:11" ht="12.75">
      <c r="A32" s="1" t="s">
        <v>13</v>
      </c>
      <c r="C32" s="2">
        <v>905733</v>
      </c>
      <c r="D32" s="2">
        <f>610582+510836</f>
        <v>1121418</v>
      </c>
      <c r="E32" s="2">
        <v>1636925</v>
      </c>
      <c r="F32" s="2">
        <v>1353749</v>
      </c>
      <c r="G32" s="2">
        <v>1929312</v>
      </c>
      <c r="H32" s="2">
        <v>1657491</v>
      </c>
      <c r="I32" s="7">
        <v>3886807</v>
      </c>
      <c r="J32" s="7">
        <v>5162813</v>
      </c>
      <c r="K32" s="7">
        <v>2525157</v>
      </c>
    </row>
    <row r="33" spans="1:11" ht="12.75">
      <c r="A33" s="1" t="s">
        <v>14</v>
      </c>
      <c r="C33" s="2">
        <v>38028096</v>
      </c>
      <c r="D33" s="2">
        <f>13213629+19547122</f>
        <v>32760751</v>
      </c>
      <c r="E33" s="2">
        <v>14014513</v>
      </c>
      <c r="F33" s="2">
        <v>1015119</v>
      </c>
      <c r="G33" s="2">
        <v>76745</v>
      </c>
      <c r="H33" s="2">
        <v>0</v>
      </c>
      <c r="I33" s="7">
        <v>0</v>
      </c>
      <c r="J33" s="7"/>
      <c r="K33" s="7"/>
    </row>
    <row r="34" spans="1:11" ht="12.75">
      <c r="A34" s="1" t="s">
        <v>15</v>
      </c>
      <c r="C34" s="2">
        <v>23344994</v>
      </c>
      <c r="D34" s="2">
        <v>17054156</v>
      </c>
      <c r="E34" s="2">
        <v>16919787</v>
      </c>
      <c r="F34" s="2">
        <v>2952381</v>
      </c>
      <c r="G34" s="2">
        <v>3552732</v>
      </c>
      <c r="H34" s="2">
        <v>2822544</v>
      </c>
      <c r="I34" s="7">
        <v>2667644</v>
      </c>
      <c r="J34" s="7">
        <v>271352</v>
      </c>
      <c r="K34" s="7">
        <v>434509</v>
      </c>
    </row>
    <row r="35" spans="1:11" ht="12.75">
      <c r="A35" s="1" t="s">
        <v>16</v>
      </c>
      <c r="C35" s="2">
        <v>452152</v>
      </c>
      <c r="D35" s="2">
        <v>558766</v>
      </c>
      <c r="E35" s="2">
        <v>256057</v>
      </c>
      <c r="F35" s="2">
        <v>2087890</v>
      </c>
      <c r="G35" s="2">
        <v>235926</v>
      </c>
      <c r="H35" s="2">
        <v>2583449</v>
      </c>
      <c r="I35" s="7">
        <v>1162498</v>
      </c>
      <c r="J35" s="7">
        <v>115336</v>
      </c>
      <c r="K35" s="7">
        <v>2055168</v>
      </c>
    </row>
    <row r="36" spans="1:9" ht="12.75">
      <c r="A36" s="1"/>
      <c r="D36" s="2"/>
      <c r="E36" s="2"/>
      <c r="F36" s="2"/>
      <c r="G36" s="2"/>
      <c r="H36" s="2"/>
      <c r="I36" s="7"/>
    </row>
    <row r="37" spans="1:8" ht="12.75">
      <c r="A37" s="1"/>
      <c r="D37" s="2"/>
      <c r="E37" s="2"/>
      <c r="F37" s="2"/>
      <c r="G37" s="2"/>
      <c r="H37" s="8"/>
    </row>
    <row r="38" spans="1:8" ht="15">
      <c r="A38" s="10" t="s">
        <v>19</v>
      </c>
      <c r="D38" s="2"/>
      <c r="E38" s="2"/>
      <c r="F38" s="2"/>
      <c r="G38" s="2"/>
      <c r="H38" s="2"/>
    </row>
    <row r="39" spans="1:11" ht="12.75">
      <c r="A39" s="1" t="s">
        <v>8</v>
      </c>
      <c r="C39" s="2">
        <f>C5+C16+C27</f>
        <v>462366623</v>
      </c>
      <c r="D39" s="2">
        <f>D5+D16+D27+2200009</f>
        <v>332719487</v>
      </c>
      <c r="E39" s="2">
        <f>E5+E16+E27-8166</f>
        <v>451760653</v>
      </c>
      <c r="F39" s="2">
        <f>F5+F16+F27-5000000-2000</f>
        <v>127447392</v>
      </c>
      <c r="G39" s="7">
        <f>G5+G16+G27-G78</f>
        <v>173157131</v>
      </c>
      <c r="H39" s="7">
        <v>106925905</v>
      </c>
      <c r="I39" s="7">
        <f>I5+I16+I27-978599-837000</f>
        <v>145047237</v>
      </c>
      <c r="J39" s="7">
        <f aca="true" t="shared" si="0" ref="H39:K47">J5+J16+J27</f>
        <v>76589938</v>
      </c>
      <c r="K39" s="7">
        <f t="shared" si="0"/>
        <v>85017626</v>
      </c>
    </row>
    <row r="40" spans="1:11" ht="12.75">
      <c r="A40" s="1" t="s">
        <v>9</v>
      </c>
      <c r="C40" s="2">
        <f>C6+C17+C28</f>
        <v>297541628</v>
      </c>
      <c r="D40" s="2">
        <f aca="true" t="shared" si="1" ref="C40:D47">D6+D17+D28</f>
        <v>254001644</v>
      </c>
      <c r="E40" s="2">
        <f aca="true" t="shared" si="2" ref="E40:G41">E6+E17+E28</f>
        <v>363513138</v>
      </c>
      <c r="F40" s="2">
        <f t="shared" si="2"/>
        <v>85667783</v>
      </c>
      <c r="G40" s="7">
        <f t="shared" si="2"/>
        <v>129728151</v>
      </c>
      <c r="H40" s="7">
        <f t="shared" si="0"/>
        <v>72932866</v>
      </c>
      <c r="I40" s="7">
        <f>I6+I17+I28</f>
        <v>117352485</v>
      </c>
      <c r="J40" s="7">
        <f t="shared" si="0"/>
        <v>54392030</v>
      </c>
      <c r="K40" s="7">
        <f t="shared" si="0"/>
        <v>66955218</v>
      </c>
    </row>
    <row r="41" spans="1:11" ht="12.75">
      <c r="A41" s="1" t="s">
        <v>10</v>
      </c>
      <c r="C41" s="2">
        <f t="shared" si="1"/>
        <v>33430729</v>
      </c>
      <c r="D41" s="2">
        <f t="shared" si="1"/>
        <v>31907099</v>
      </c>
      <c r="E41" s="2">
        <f t="shared" si="2"/>
        <v>34855382</v>
      </c>
      <c r="F41" s="2">
        <f t="shared" si="2"/>
        <v>14764653</v>
      </c>
      <c r="G41" s="7">
        <f t="shared" si="2"/>
        <v>16688534</v>
      </c>
      <c r="H41" s="7">
        <f t="shared" si="0"/>
        <v>12116618</v>
      </c>
      <c r="I41" s="7">
        <f>I7+I18+I29</f>
        <v>11858276</v>
      </c>
      <c r="J41" s="7">
        <f t="shared" si="0"/>
        <v>11260768</v>
      </c>
      <c r="K41" s="7">
        <f t="shared" si="0"/>
        <v>11783613</v>
      </c>
    </row>
    <row r="42" spans="1:11" ht="12.75">
      <c r="A42" s="1" t="s">
        <v>11</v>
      </c>
      <c r="C42" s="2">
        <f>C8+C19+C30</f>
        <v>424229972</v>
      </c>
      <c r="D42" s="2">
        <f>D8+D19+D30-2200009</f>
        <v>304883664</v>
      </c>
      <c r="E42" s="2">
        <f>E8+E19+E30-8166</f>
        <v>406877638</v>
      </c>
      <c r="F42" s="2">
        <f>F8+F19+F30-5000000-2000</f>
        <v>128834388</v>
      </c>
      <c r="G42" s="7">
        <f>G8+G19+G30-G78</f>
        <v>153962265</v>
      </c>
      <c r="H42" s="7">
        <v>105537310</v>
      </c>
      <c r="I42" s="7">
        <f>I8+I19+I30-978599-837000</f>
        <v>133171189</v>
      </c>
      <c r="J42" s="7">
        <f t="shared" si="0"/>
        <v>77903155</v>
      </c>
      <c r="K42" s="7">
        <f t="shared" si="0"/>
        <v>80945533</v>
      </c>
    </row>
    <row r="43" spans="1:11" ht="12.75">
      <c r="A43" s="1" t="s">
        <v>12</v>
      </c>
      <c r="C43" s="2">
        <f t="shared" si="1"/>
        <v>1433688</v>
      </c>
      <c r="D43" s="2">
        <f t="shared" si="1"/>
        <v>2269620</v>
      </c>
      <c r="E43" s="2">
        <f>E9+E20+E31</f>
        <v>1069961</v>
      </c>
      <c r="F43" s="2">
        <f aca="true" t="shared" si="3" ref="F43:G47">F9+F20+F31</f>
        <v>985486</v>
      </c>
      <c r="G43" s="7">
        <f t="shared" si="3"/>
        <v>888422</v>
      </c>
      <c r="H43" s="7">
        <f t="shared" si="0"/>
        <v>715788</v>
      </c>
      <c r="I43" s="7">
        <f>I9+I20+I31</f>
        <v>1281964</v>
      </c>
      <c r="J43" s="7">
        <f t="shared" si="0"/>
        <v>1512158</v>
      </c>
      <c r="K43" s="7">
        <f t="shared" si="0"/>
        <v>1520706</v>
      </c>
    </row>
    <row r="44" spans="1:11" ht="12.75">
      <c r="A44" s="1" t="s">
        <v>13</v>
      </c>
      <c r="C44" s="2">
        <f t="shared" si="1"/>
        <v>3540911</v>
      </c>
      <c r="D44" s="2">
        <f t="shared" si="1"/>
        <v>6043938</v>
      </c>
      <c r="E44" s="2">
        <f>E10+E21+E32</f>
        <v>19007684</v>
      </c>
      <c r="F44" s="2">
        <f t="shared" si="3"/>
        <v>1838991</v>
      </c>
      <c r="G44" s="7">
        <f t="shared" si="3"/>
        <v>7414931</v>
      </c>
      <c r="H44" s="7">
        <f t="shared" si="0"/>
        <v>6696871</v>
      </c>
      <c r="I44" s="7">
        <f>I10+I21+I32</f>
        <v>12442227</v>
      </c>
      <c r="J44" s="7">
        <f t="shared" si="0"/>
        <v>15355084</v>
      </c>
      <c r="K44" s="7">
        <f t="shared" si="0"/>
        <v>19031197</v>
      </c>
    </row>
    <row r="45" spans="1:11" ht="12.75">
      <c r="A45" s="1" t="s">
        <v>14</v>
      </c>
      <c r="C45" s="2">
        <f t="shared" si="1"/>
        <v>80946945</v>
      </c>
      <c r="D45" s="2">
        <f t="shared" si="1"/>
        <v>57667833</v>
      </c>
      <c r="E45" s="2">
        <f>E11+E22+E33</f>
        <v>105023545</v>
      </c>
      <c r="F45" s="2">
        <f t="shared" si="3"/>
        <v>1015119</v>
      </c>
      <c r="G45" s="7">
        <f t="shared" si="3"/>
        <v>76745</v>
      </c>
      <c r="H45" s="7">
        <f t="shared" si="0"/>
        <v>380000</v>
      </c>
      <c r="I45" s="7">
        <f>I11+I22+I33</f>
        <v>0</v>
      </c>
      <c r="J45" s="7"/>
      <c r="K45" s="7"/>
    </row>
    <row r="46" spans="1:11" ht="12.75">
      <c r="A46" s="1" t="s">
        <v>15</v>
      </c>
      <c r="C46" s="2">
        <f t="shared" si="1"/>
        <v>42715806</v>
      </c>
      <c r="D46" s="2">
        <f t="shared" si="1"/>
        <v>31503293</v>
      </c>
      <c r="E46" s="2">
        <f>E12+E23+E34</f>
        <v>47360100</v>
      </c>
      <c r="F46" s="2">
        <f t="shared" si="3"/>
        <v>8099344</v>
      </c>
      <c r="G46" s="7">
        <f t="shared" si="3"/>
        <v>23029801</v>
      </c>
      <c r="H46" s="7">
        <f t="shared" si="0"/>
        <v>5067717</v>
      </c>
      <c r="I46" s="7">
        <f t="shared" si="0"/>
        <v>10817768</v>
      </c>
      <c r="J46" s="7">
        <f t="shared" si="0"/>
        <v>2396118</v>
      </c>
      <c r="K46" s="7">
        <f t="shared" si="0"/>
        <v>6255392</v>
      </c>
    </row>
    <row r="47" spans="1:11" ht="12.75">
      <c r="A47" s="1" t="s">
        <v>16</v>
      </c>
      <c r="C47" s="2">
        <f t="shared" si="1"/>
        <v>452152</v>
      </c>
      <c r="D47" s="2">
        <f t="shared" si="1"/>
        <v>4558766</v>
      </c>
      <c r="E47" s="2">
        <f>E13+E24+E35</f>
        <v>5405061</v>
      </c>
      <c r="F47" s="2">
        <f t="shared" si="3"/>
        <v>6657412</v>
      </c>
      <c r="G47" s="7">
        <f t="shared" si="3"/>
        <v>8019924</v>
      </c>
      <c r="H47" s="7">
        <f t="shared" si="0"/>
        <v>11050639</v>
      </c>
      <c r="I47" s="7">
        <f t="shared" si="0"/>
        <v>7436245</v>
      </c>
      <c r="J47" s="7">
        <f t="shared" si="0"/>
        <v>2573014</v>
      </c>
      <c r="K47" s="7">
        <f t="shared" si="0"/>
        <v>3452505</v>
      </c>
    </row>
    <row r="48" spans="4:8" ht="12.75">
      <c r="D48" s="2"/>
      <c r="F48" s="2"/>
      <c r="G48" s="2"/>
      <c r="H48" s="9"/>
    </row>
    <row r="49" spans="6:8" ht="12.75">
      <c r="F49" s="2"/>
      <c r="G49" s="2"/>
      <c r="H49" s="9"/>
    </row>
    <row r="50" spans="1:8" ht="12.75">
      <c r="A50" s="1" t="s">
        <v>20</v>
      </c>
      <c r="F50" s="2"/>
      <c r="G50" s="2"/>
      <c r="H50" s="2"/>
    </row>
    <row r="51" spans="1:8" ht="12.75">
      <c r="A51" s="1" t="s">
        <v>21</v>
      </c>
      <c r="F51" s="2"/>
      <c r="G51" s="2"/>
      <c r="H51" s="2"/>
    </row>
    <row r="54" ht="12.75">
      <c r="C54" s="11"/>
    </row>
    <row r="55" ht="12.75">
      <c r="C55" s="11"/>
    </row>
    <row r="56" ht="12.75">
      <c r="C56" s="11"/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2008-10-29T14:01:16Z</cp:lastPrinted>
  <dcterms:created xsi:type="dcterms:W3CDTF">2004-10-25T13:06:08Z</dcterms:created>
  <dcterms:modified xsi:type="dcterms:W3CDTF">2008-10-29T14:02:19Z</dcterms:modified>
  <cp:category/>
  <cp:version/>
  <cp:contentType/>
  <cp:contentStatus/>
</cp:coreProperties>
</file>