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<sst xmlns="http://schemas.openxmlformats.org/spreadsheetml/2006/main" count="23" uniqueCount="19">
  <si>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</si>
  <si>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</si>
  <si>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</si>
  <si>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</si>
  <si>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</si>
  <si>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</si>
  <si>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</si>
  <si>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</si>
  <si>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</si>
  <si>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Senate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</si>
  <si>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</si>
  <si>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</si>
  <si>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</si>
  <si>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</si>
  <si>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</si>
  <si>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*Note:  this Table does not include activity in House or Senate special elections.</t>
  </si>
  <si>
    <t>through 20 days after the general election</t>
  </si>
  <si>
    <t>(in millions of dollars)</t>
  </si>
  <si>
    <t xml:space="preserve"> Financial Activity of General Election Congressional Candidates - 1994-2004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</si>
</sst>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65">
      <selection activeCell="A4" sqref="A4:IV4"/>
    </sheetView>
  </sheetViews>
  <sheetFormatPr defaultColWidth="9.140625" defaultRowHeight="12.75"/>
  <cols>
    <col min="10" max="10" width="12.7109375" style="0" bestFit="1" customWidth="1"/>
    <col min="11" max="11" width="11.8515625" style="0" bestFit="1" customWidth="1"/>
  </cols>
  <sheetData>
    <row r="1" spans="3:11" ht="12.75">
      <c r="C1" s="1"/>
      <c r="D1" s="1"/>
      <c r="E1" s="2"/>
      <c r="F1" s="3" t="s">
        <v>18</v>
      </c>
      <c r="G1" s="4"/>
      <c r="H1" s="1"/>
      <c r="I1" s="2"/>
      <c r="J1" s="1"/>
      <c r="K1" s="1"/>
    </row>
    <row r="2" spans="1:11" ht="12.75">
      <c r="A2" s="5"/>
      <c r="B2" s="5"/>
      <c r="C2" s="3"/>
      <c r="D2" s="3" t="s">
        <v>0</v>
      </c>
      <c r="E2" s="4"/>
      <c r="F2" s="3" t="s">
        <v>0</v>
      </c>
      <c r="G2" s="4"/>
      <c r="H2" s="3" t="s">
        <v>1</v>
      </c>
      <c r="I2" s="4"/>
      <c r="J2" s="3"/>
      <c r="K2" s="3"/>
    </row>
    <row r="3" spans="1:11" ht="13.5" thickBot="1">
      <c r="A3" s="5"/>
      <c r="B3" s="6" t="s">
        <v>2</v>
      </c>
      <c r="C3" s="7" t="s">
        <v>3</v>
      </c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7" t="s">
        <v>8</v>
      </c>
    </row>
    <row r="4" spans="1:11" ht="12.75">
      <c r="A4" s="9" t="s">
        <v>9</v>
      </c>
      <c r="C4" s="1"/>
      <c r="D4" s="1"/>
      <c r="E4" s="2"/>
      <c r="F4" s="1"/>
      <c r="G4" s="2"/>
      <c r="H4" s="1"/>
      <c r="I4" s="2"/>
      <c r="J4" s="1"/>
      <c r="K4" s="1"/>
    </row>
    <row r="5" spans="1:11" ht="12.75">
      <c r="A5" s="10">
        <v>2004</v>
      </c>
      <c r="B5">
        <f aca="true" t="shared" si="0" ref="B5:D10">B13+B43</f>
        <v>69</v>
      </c>
      <c r="C5" s="1">
        <f t="shared" si="0"/>
        <v>370.85</v>
      </c>
      <c r="D5" s="1">
        <f t="shared" si="0"/>
        <v>268.14</v>
      </c>
      <c r="E5" s="2">
        <f aca="true" t="shared" si="1" ref="E5:E10">D5/C5</f>
        <v>0.7230416610489415</v>
      </c>
      <c r="F5" s="1">
        <f aca="true" t="shared" si="2" ref="F5:F10">F13+F43</f>
        <v>64.54</v>
      </c>
      <c r="G5" s="2">
        <f aca="true" t="shared" si="3" ref="G5:G10">F5/C5</f>
        <v>0.17403262774706754</v>
      </c>
      <c r="H5" s="1">
        <f aca="true" t="shared" si="4" ref="H5:H10">H13+H43</f>
        <v>13.330000000000002</v>
      </c>
      <c r="I5" s="2">
        <f aca="true" t="shared" si="5" ref="I5:I10">H5/C5</f>
        <v>0.035944451934744506</v>
      </c>
      <c r="J5" s="1">
        <f aca="true" t="shared" si="6" ref="J5:K10">J13+J43</f>
        <v>359.47</v>
      </c>
      <c r="K5" s="1">
        <f t="shared" si="6"/>
        <v>59.17</v>
      </c>
    </row>
    <row r="6" spans="1:11" ht="12.75">
      <c r="A6" s="10">
        <v>2002</v>
      </c>
      <c r="B6">
        <f t="shared" si="0"/>
        <v>67</v>
      </c>
      <c r="C6" s="1">
        <f t="shared" si="0"/>
        <v>281.86</v>
      </c>
      <c r="D6" s="1">
        <f t="shared" si="0"/>
        <v>184.12</v>
      </c>
      <c r="E6" s="2">
        <f t="shared" si="1"/>
        <v>0.6532321010430711</v>
      </c>
      <c r="F6" s="1">
        <f t="shared" si="2"/>
        <v>55.040000000000006</v>
      </c>
      <c r="G6" s="2">
        <f t="shared" si="3"/>
        <v>0.19527424962747464</v>
      </c>
      <c r="H6" s="1">
        <f t="shared" si="4"/>
        <v>22.229999999999997</v>
      </c>
      <c r="I6" s="2">
        <f t="shared" si="5"/>
        <v>0.07886894202795712</v>
      </c>
      <c r="J6" s="1">
        <f t="shared" si="6"/>
        <v>272.14</v>
      </c>
      <c r="K6" s="1">
        <f t="shared" si="6"/>
        <v>23.169999999999998</v>
      </c>
    </row>
    <row r="7" spans="1:11" ht="12.75">
      <c r="A7" s="11">
        <v>2000</v>
      </c>
      <c r="B7">
        <f t="shared" si="0"/>
        <v>68</v>
      </c>
      <c r="C7" s="1">
        <f t="shared" si="0"/>
        <v>366.71000000000004</v>
      </c>
      <c r="D7" s="1">
        <f t="shared" si="0"/>
        <v>204.44</v>
      </c>
      <c r="E7" s="2">
        <f t="shared" si="1"/>
        <v>0.5574977502658776</v>
      </c>
      <c r="F7" s="1">
        <f t="shared" si="2"/>
        <v>50.29</v>
      </c>
      <c r="G7" s="2">
        <f t="shared" si="3"/>
        <v>0.13713833819639495</v>
      </c>
      <c r="H7" s="1">
        <f t="shared" si="4"/>
        <v>89.91</v>
      </c>
      <c r="I7" s="2">
        <f t="shared" si="5"/>
        <v>0.24518011507730902</v>
      </c>
      <c r="J7" s="1">
        <f t="shared" si="6"/>
        <v>363.44000000000005</v>
      </c>
      <c r="K7" s="1">
        <f t="shared" si="6"/>
        <v>26.259999999999998</v>
      </c>
    </row>
    <row r="8" spans="1:11" ht="12.75">
      <c r="A8" s="10">
        <v>1998</v>
      </c>
      <c r="B8">
        <f t="shared" si="0"/>
        <v>70</v>
      </c>
      <c r="C8" s="1">
        <f t="shared" si="0"/>
        <v>244</v>
      </c>
      <c r="D8" s="1">
        <f t="shared" si="0"/>
        <v>151.94</v>
      </c>
      <c r="E8" s="2">
        <f t="shared" si="1"/>
        <v>0.6227049180327868</v>
      </c>
      <c r="F8" s="1">
        <f t="shared" si="2"/>
        <v>46.17</v>
      </c>
      <c r="G8" s="2">
        <f t="shared" si="3"/>
        <v>0.18922131147540985</v>
      </c>
      <c r="H8" s="1">
        <f t="shared" si="4"/>
        <v>27.869999999999997</v>
      </c>
      <c r="I8" s="2">
        <f t="shared" si="5"/>
        <v>0.11422131147540983</v>
      </c>
      <c r="J8" s="1">
        <f t="shared" si="6"/>
        <v>243.94</v>
      </c>
      <c r="K8" s="1">
        <f t="shared" si="6"/>
        <v>26.879999999999995</v>
      </c>
    </row>
    <row r="9" spans="1:11" ht="12.75">
      <c r="A9">
        <v>1996</v>
      </c>
      <c r="B9">
        <f t="shared" si="0"/>
        <v>68</v>
      </c>
      <c r="C9" s="1">
        <f t="shared" si="0"/>
        <v>219.57</v>
      </c>
      <c r="D9" s="1">
        <f t="shared" si="0"/>
        <v>139.37</v>
      </c>
      <c r="E9" s="2">
        <f t="shared" si="1"/>
        <v>0.6347406294120327</v>
      </c>
      <c r="F9" s="1">
        <f t="shared" si="2"/>
        <v>40.71</v>
      </c>
      <c r="G9" s="2">
        <f t="shared" si="3"/>
        <v>0.1854078426014483</v>
      </c>
      <c r="H9" s="1">
        <f t="shared" si="4"/>
        <v>27.78</v>
      </c>
      <c r="I9" s="2">
        <f t="shared" si="5"/>
        <v>0.12652001639568247</v>
      </c>
      <c r="J9" s="1">
        <f t="shared" si="6"/>
        <v>220.36</v>
      </c>
      <c r="K9" s="1">
        <f t="shared" si="6"/>
        <v>8.469999999999999</v>
      </c>
    </row>
    <row r="10" spans="1:11" ht="12.75">
      <c r="A10">
        <v>1994</v>
      </c>
      <c r="B10">
        <f t="shared" si="0"/>
        <v>70</v>
      </c>
      <c r="C10" s="1">
        <f t="shared" si="0"/>
        <v>263.07</v>
      </c>
      <c r="D10" s="1">
        <f t="shared" si="0"/>
        <v>154.74</v>
      </c>
      <c r="E10" s="2">
        <f t="shared" si="1"/>
        <v>0.5882084616261832</v>
      </c>
      <c r="F10" s="1">
        <f t="shared" si="2"/>
        <v>42.45</v>
      </c>
      <c r="G10" s="2">
        <f t="shared" si="3"/>
        <v>0.16136389554111075</v>
      </c>
      <c r="H10" s="1">
        <f t="shared" si="4"/>
        <v>53.739999999999995</v>
      </c>
      <c r="I10" s="2">
        <f t="shared" si="5"/>
        <v>0.2042802295966853</v>
      </c>
      <c r="J10" s="1">
        <f t="shared" si="6"/>
        <v>261.58</v>
      </c>
      <c r="K10" s="1">
        <f t="shared" si="6"/>
        <v>12.27</v>
      </c>
    </row>
    <row r="11" spans="3:11" ht="12.75">
      <c r="C11" s="1"/>
      <c r="D11" s="1"/>
      <c r="E11" s="2"/>
      <c r="F11" s="1"/>
      <c r="G11" s="2"/>
      <c r="H11" s="1"/>
      <c r="I11" s="2"/>
      <c r="J11" s="1"/>
      <c r="K11" s="1"/>
    </row>
    <row r="12" spans="1:11" ht="12.75">
      <c r="A12" s="9" t="s">
        <v>10</v>
      </c>
      <c r="C12" s="1"/>
      <c r="D12" s="1"/>
      <c r="E12" s="2"/>
      <c r="F12" s="1"/>
      <c r="G12" s="2"/>
      <c r="H12" s="1"/>
      <c r="I12" s="2"/>
      <c r="J12" s="1"/>
      <c r="K12" s="1"/>
    </row>
    <row r="13" spans="1:11" ht="12.75">
      <c r="A13" s="10">
        <v>2004</v>
      </c>
      <c r="B13">
        <f aca="true" t="shared" si="7" ref="B13:D18">B21+B28+B35</f>
        <v>35</v>
      </c>
      <c r="C13" s="1">
        <f t="shared" si="7"/>
        <v>193.82</v>
      </c>
      <c r="D13" s="1">
        <f t="shared" si="7"/>
        <v>149.49</v>
      </c>
      <c r="E13" s="2">
        <f aca="true" t="shared" si="8" ref="E13:E18">D13/C13</f>
        <v>0.7712826333711692</v>
      </c>
      <c r="F13" s="1">
        <f aca="true" t="shared" si="9" ref="F13:F18">F21+F28+F35</f>
        <v>29.160000000000004</v>
      </c>
      <c r="G13" s="2">
        <f aca="true" t="shared" si="10" ref="G13:G18">F13/C13</f>
        <v>0.1504488700856465</v>
      </c>
      <c r="H13" s="1">
        <f aca="true" t="shared" si="11" ref="H13:H18">H21+H28+H35</f>
        <v>5.07</v>
      </c>
      <c r="I13" s="2">
        <f aca="true" t="shared" si="12" ref="I13:I18">H13/C13</f>
        <v>0.026158291198018782</v>
      </c>
      <c r="J13" s="1">
        <f aca="true" t="shared" si="13" ref="J13:K18">J21+J28+J35</f>
        <v>189.77</v>
      </c>
      <c r="K13" s="1">
        <f t="shared" si="13"/>
        <v>33</v>
      </c>
    </row>
    <row r="14" spans="1:11" ht="12.75">
      <c r="A14" s="10">
        <v>2002</v>
      </c>
      <c r="B14">
        <f t="shared" si="7"/>
        <v>31</v>
      </c>
      <c r="C14" s="1">
        <f t="shared" si="7"/>
        <v>136.19</v>
      </c>
      <c r="D14" s="1">
        <f t="shared" si="7"/>
        <v>94.03999999999999</v>
      </c>
      <c r="E14" s="2">
        <f t="shared" si="8"/>
        <v>0.6905059108598282</v>
      </c>
      <c r="F14" s="1">
        <f t="shared" si="9"/>
        <v>23.27</v>
      </c>
      <c r="G14" s="2">
        <f t="shared" si="10"/>
        <v>0.17086423379102725</v>
      </c>
      <c r="H14" s="1">
        <f t="shared" si="11"/>
        <v>11.28</v>
      </c>
      <c r="I14" s="2">
        <f t="shared" si="12"/>
        <v>0.08282546442470078</v>
      </c>
      <c r="J14" s="1">
        <f t="shared" si="13"/>
        <v>131.02999999999997</v>
      </c>
      <c r="K14" s="1">
        <f t="shared" si="13"/>
        <v>12.309999999999999</v>
      </c>
    </row>
    <row r="15" spans="1:11" ht="12.75">
      <c r="A15" s="11">
        <v>2000</v>
      </c>
      <c r="B15">
        <f t="shared" si="7"/>
        <v>34</v>
      </c>
      <c r="C15" s="1">
        <f t="shared" si="7"/>
        <v>203.4</v>
      </c>
      <c r="D15" s="1">
        <f t="shared" si="7"/>
        <v>84.45</v>
      </c>
      <c r="E15" s="2">
        <f t="shared" si="8"/>
        <v>0.41519174041297935</v>
      </c>
      <c r="F15" s="1">
        <f t="shared" si="9"/>
        <v>18.58</v>
      </c>
      <c r="G15" s="2">
        <f t="shared" si="10"/>
        <v>0.09134709931170107</v>
      </c>
      <c r="H15" s="1">
        <f t="shared" si="11"/>
        <v>88.89</v>
      </c>
      <c r="I15" s="2">
        <f t="shared" si="12"/>
        <v>0.4370206489675516</v>
      </c>
      <c r="J15" s="1">
        <f t="shared" si="13"/>
        <v>197.61</v>
      </c>
      <c r="K15" s="1">
        <f t="shared" si="13"/>
        <v>9.84</v>
      </c>
    </row>
    <row r="16" spans="1:11" ht="12.75">
      <c r="A16" s="10">
        <v>1998</v>
      </c>
      <c r="B16">
        <f t="shared" si="7"/>
        <v>35</v>
      </c>
      <c r="C16" s="1">
        <f t="shared" si="7"/>
        <v>115.08</v>
      </c>
      <c r="D16" s="1">
        <f t="shared" si="7"/>
        <v>72.74</v>
      </c>
      <c r="E16" s="2">
        <f t="shared" si="8"/>
        <v>0.6320820298922488</v>
      </c>
      <c r="F16" s="1">
        <f t="shared" si="9"/>
        <v>20.27</v>
      </c>
      <c r="G16" s="2">
        <f t="shared" si="10"/>
        <v>0.17613833854709768</v>
      </c>
      <c r="H16" s="1">
        <f t="shared" si="11"/>
        <v>10.95</v>
      </c>
      <c r="I16" s="2">
        <f t="shared" si="12"/>
        <v>0.0951511991657977</v>
      </c>
      <c r="J16" s="1">
        <f t="shared" si="13"/>
        <v>115.46</v>
      </c>
      <c r="K16" s="1">
        <f t="shared" si="13"/>
        <v>9.729999999999999</v>
      </c>
    </row>
    <row r="17" spans="1:11" ht="12.75">
      <c r="A17">
        <v>1996</v>
      </c>
      <c r="B17">
        <f t="shared" si="7"/>
        <v>34</v>
      </c>
      <c r="C17" s="1">
        <f t="shared" si="7"/>
        <v>106.53</v>
      </c>
      <c r="D17" s="1">
        <f t="shared" si="7"/>
        <v>68.4</v>
      </c>
      <c r="E17" s="2">
        <f t="shared" si="8"/>
        <v>0.6420726555899747</v>
      </c>
      <c r="F17" s="1">
        <f t="shared" si="9"/>
        <v>15</v>
      </c>
      <c r="G17" s="2">
        <f t="shared" si="10"/>
        <v>0.14080540692762603</v>
      </c>
      <c r="H17" s="1">
        <f t="shared" si="11"/>
        <v>17.73</v>
      </c>
      <c r="I17" s="2">
        <f t="shared" si="12"/>
        <v>0.16643199098845396</v>
      </c>
      <c r="J17" s="1">
        <f t="shared" si="13"/>
        <v>106.49</v>
      </c>
      <c r="K17" s="1">
        <f t="shared" si="13"/>
        <v>2.98</v>
      </c>
    </row>
    <row r="18" spans="1:11" ht="12.75">
      <c r="A18">
        <v>1994</v>
      </c>
      <c r="B18">
        <f t="shared" si="7"/>
        <v>35</v>
      </c>
      <c r="C18" s="1">
        <f t="shared" si="7"/>
        <v>111.71</v>
      </c>
      <c r="D18" s="1">
        <f t="shared" si="7"/>
        <v>67.73</v>
      </c>
      <c r="E18" s="2">
        <f t="shared" si="8"/>
        <v>0.6063020320472653</v>
      </c>
      <c r="F18" s="1">
        <f t="shared" si="9"/>
        <v>22.24</v>
      </c>
      <c r="G18" s="2">
        <f t="shared" si="10"/>
        <v>0.1990869214931519</v>
      </c>
      <c r="H18" s="1">
        <f t="shared" si="11"/>
        <v>14.47</v>
      </c>
      <c r="I18" s="2">
        <f t="shared" si="12"/>
        <v>0.1295318234714887</v>
      </c>
      <c r="J18" s="1">
        <f t="shared" si="13"/>
        <v>113.7</v>
      </c>
      <c r="K18" s="1">
        <f t="shared" si="13"/>
        <v>4.3500000000000005</v>
      </c>
    </row>
    <row r="19" spans="3:11" ht="12.75">
      <c r="C19" s="1"/>
      <c r="D19" s="1"/>
      <c r="E19" s="2"/>
      <c r="F19" s="1"/>
      <c r="G19" s="2"/>
      <c r="H19" s="1"/>
      <c r="I19" s="2"/>
      <c r="J19" s="1"/>
      <c r="K19" s="1"/>
    </row>
    <row r="20" spans="1:11" ht="12.75">
      <c r="A20" t="s">
        <v>11</v>
      </c>
      <c r="C20" s="1"/>
      <c r="D20" s="1"/>
      <c r="E20" s="2"/>
      <c r="F20" s="1"/>
      <c r="G20" s="2"/>
      <c r="H20" s="1"/>
      <c r="I20" s="2"/>
      <c r="J20" s="1"/>
      <c r="K20" s="1"/>
    </row>
    <row r="21" spans="1:11" ht="12.75">
      <c r="A21" s="10">
        <v>2004</v>
      </c>
      <c r="B21">
        <v>14</v>
      </c>
      <c r="C21" s="1">
        <v>103.97</v>
      </c>
      <c r="D21" s="1">
        <v>79.14</v>
      </c>
      <c r="E21" s="2">
        <f aca="true" t="shared" si="14" ref="E21:E26">D21/C21</f>
        <v>0.7611811099355583</v>
      </c>
      <c r="F21" s="1">
        <v>19.48</v>
      </c>
      <c r="G21" s="2">
        <f aca="true" t="shared" si="15" ref="G21:G26">F21/C21</f>
        <v>0.18736173896316247</v>
      </c>
      <c r="H21" s="1">
        <v>0</v>
      </c>
      <c r="I21" s="2">
        <f aca="true" t="shared" si="16" ref="I21:I26">H21/C21</f>
        <v>0</v>
      </c>
      <c r="J21" s="1">
        <v>102.54</v>
      </c>
      <c r="K21" s="1">
        <v>30.12</v>
      </c>
    </row>
    <row r="22" spans="1:11" ht="12.75">
      <c r="A22" s="10">
        <v>2002</v>
      </c>
      <c r="B22">
        <v>12</v>
      </c>
      <c r="C22" s="1">
        <v>70.61</v>
      </c>
      <c r="D22" s="1">
        <v>51.15</v>
      </c>
      <c r="E22" s="2">
        <f t="shared" si="14"/>
        <v>0.7244016428267951</v>
      </c>
      <c r="F22" s="1">
        <v>15.5</v>
      </c>
      <c r="G22" s="2">
        <f t="shared" si="15"/>
        <v>0.21951564934145307</v>
      </c>
      <c r="H22" s="1">
        <v>0.02</v>
      </c>
      <c r="I22" s="2">
        <f t="shared" si="16"/>
        <v>0.000283245999150262</v>
      </c>
      <c r="J22" s="1">
        <v>67.46</v>
      </c>
      <c r="K22" s="1">
        <v>10.18</v>
      </c>
    </row>
    <row r="23" spans="1:11" ht="12.75">
      <c r="A23" s="11">
        <v>2000</v>
      </c>
      <c r="B23">
        <v>11</v>
      </c>
      <c r="C23" s="1">
        <v>43.41</v>
      </c>
      <c r="D23" s="1">
        <v>26.06</v>
      </c>
      <c r="E23" s="2">
        <f t="shared" si="14"/>
        <v>0.6003225063349459</v>
      </c>
      <c r="F23" s="1">
        <v>9.67</v>
      </c>
      <c r="G23" s="2">
        <f t="shared" si="15"/>
        <v>0.22275973278046535</v>
      </c>
      <c r="H23" s="1">
        <f>4.37+1.1</f>
        <v>5.470000000000001</v>
      </c>
      <c r="I23" s="2">
        <f t="shared" si="16"/>
        <v>0.12600783229670584</v>
      </c>
      <c r="J23" s="1">
        <v>39.39</v>
      </c>
      <c r="K23" s="1">
        <v>7.69</v>
      </c>
    </row>
    <row r="24" spans="1:11" ht="12.75">
      <c r="A24" s="10">
        <v>1998</v>
      </c>
      <c r="B24">
        <v>15</v>
      </c>
      <c r="C24" s="1">
        <v>66.31</v>
      </c>
      <c r="D24" s="1">
        <v>46.87</v>
      </c>
      <c r="E24" s="2">
        <f t="shared" si="14"/>
        <v>0.7068315487860051</v>
      </c>
      <c r="F24" s="1">
        <v>15.54</v>
      </c>
      <c r="G24" s="2">
        <f t="shared" si="15"/>
        <v>0.23435379279143415</v>
      </c>
      <c r="H24" s="1">
        <v>0.1</v>
      </c>
      <c r="I24" s="2">
        <f t="shared" si="16"/>
        <v>0.0015080681646810435</v>
      </c>
      <c r="J24" s="1">
        <v>67.14</v>
      </c>
      <c r="K24" s="1">
        <v>7.47</v>
      </c>
    </row>
    <row r="25" spans="1:11" ht="12.75">
      <c r="A25">
        <v>1996</v>
      </c>
      <c r="B25">
        <v>7</v>
      </c>
      <c r="C25" s="1">
        <v>34.7</v>
      </c>
      <c r="D25" s="1">
        <v>26.82</v>
      </c>
      <c r="E25" s="2">
        <f t="shared" si="14"/>
        <v>0.7729106628242074</v>
      </c>
      <c r="F25" s="1">
        <v>4.82</v>
      </c>
      <c r="G25" s="2">
        <f t="shared" si="15"/>
        <v>0.13890489913544668</v>
      </c>
      <c r="H25" s="1">
        <v>1.7</v>
      </c>
      <c r="I25" s="2">
        <f t="shared" si="16"/>
        <v>0.04899135446685878</v>
      </c>
      <c r="J25" s="1">
        <v>35.9</v>
      </c>
      <c r="K25" s="1">
        <v>1.44</v>
      </c>
    </row>
    <row r="26" spans="1:11" ht="12.75">
      <c r="A26">
        <v>1994</v>
      </c>
      <c r="B26">
        <v>16</v>
      </c>
      <c r="C26" s="1">
        <v>78.48</v>
      </c>
      <c r="D26" s="1">
        <v>46.32</v>
      </c>
      <c r="E26" s="2">
        <f t="shared" si="14"/>
        <v>0.5902140672782874</v>
      </c>
      <c r="F26" s="1">
        <v>15.79</v>
      </c>
      <c r="G26" s="2">
        <f t="shared" si="15"/>
        <v>0.20119775739041793</v>
      </c>
      <c r="H26" s="1">
        <f>6.36+4.91</f>
        <v>11.27</v>
      </c>
      <c r="I26" s="2">
        <f t="shared" si="16"/>
        <v>0.14360346585117226</v>
      </c>
      <c r="J26" s="1">
        <v>80.39</v>
      </c>
      <c r="K26" s="1">
        <v>3.77</v>
      </c>
    </row>
    <row r="27" spans="1:11" ht="12.75">
      <c r="A27" t="s">
        <v>12</v>
      </c>
      <c r="C27" s="1"/>
      <c r="D27" s="1"/>
      <c r="E27" s="2"/>
      <c r="F27" s="1"/>
      <c r="G27" s="2"/>
      <c r="H27" s="1"/>
      <c r="I27" s="2"/>
      <c r="J27" s="1"/>
      <c r="K27" s="1"/>
    </row>
    <row r="28" spans="1:11" ht="12.75">
      <c r="A28" s="10">
        <v>2004</v>
      </c>
      <c r="B28">
        <v>12</v>
      </c>
      <c r="C28" s="1">
        <v>18.86</v>
      </c>
      <c r="D28" s="1">
        <v>14.96</v>
      </c>
      <c r="E28" s="2">
        <f aca="true" t="shared" si="17" ref="E28:E33">D28/C28</f>
        <v>0.7932131495227996</v>
      </c>
      <c r="F28" s="1">
        <v>2.35</v>
      </c>
      <c r="G28" s="2">
        <f aca="true" t="shared" si="18" ref="G28:G33">F28/C28</f>
        <v>0.12460233297985154</v>
      </c>
      <c r="H28" s="1">
        <f>0.71+0.02</f>
        <v>0.73</v>
      </c>
      <c r="I28" s="2">
        <f aca="true" t="shared" si="19" ref="I28:I33">H28/C28</f>
        <v>0.03870625662778367</v>
      </c>
      <c r="J28" s="1">
        <v>18.5</v>
      </c>
      <c r="K28" s="1">
        <v>0.31</v>
      </c>
    </row>
    <row r="29" spans="1:11" ht="12.75">
      <c r="A29" s="10">
        <v>2002</v>
      </c>
      <c r="B29">
        <v>13</v>
      </c>
      <c r="C29" s="1">
        <v>29.85</v>
      </c>
      <c r="D29" s="1">
        <v>21.59</v>
      </c>
      <c r="E29" s="2">
        <f t="shared" si="17"/>
        <v>0.7232830820770519</v>
      </c>
      <c r="F29" s="1">
        <v>4.3</v>
      </c>
      <c r="G29" s="2">
        <f t="shared" si="18"/>
        <v>0.14405360134003348</v>
      </c>
      <c r="H29" s="1">
        <f>0.28+2.19</f>
        <v>2.4699999999999998</v>
      </c>
      <c r="I29" s="2">
        <f t="shared" si="19"/>
        <v>0.08274706867671691</v>
      </c>
      <c r="J29" s="1">
        <v>29.43</v>
      </c>
      <c r="K29" s="1">
        <v>0.53</v>
      </c>
    </row>
    <row r="30" spans="1:11" ht="12.75">
      <c r="A30" s="11">
        <v>2000</v>
      </c>
      <c r="B30">
        <v>18</v>
      </c>
      <c r="C30" s="1">
        <v>54.81</v>
      </c>
      <c r="D30" s="1">
        <v>23.87</v>
      </c>
      <c r="E30" s="2">
        <f t="shared" si="17"/>
        <v>0.4355044699872286</v>
      </c>
      <c r="F30" s="1">
        <v>5.05</v>
      </c>
      <c r="G30" s="2">
        <f t="shared" si="18"/>
        <v>0.09213647144681626</v>
      </c>
      <c r="H30" s="1">
        <f>9.5+12.78</f>
        <v>22.28</v>
      </c>
      <c r="I30" s="2">
        <f t="shared" si="19"/>
        <v>0.40649516511585476</v>
      </c>
      <c r="J30" s="1">
        <v>54.25</v>
      </c>
      <c r="K30" s="1">
        <v>1.14</v>
      </c>
    </row>
    <row r="31" spans="1:11" ht="12.75">
      <c r="A31" s="10">
        <v>1998</v>
      </c>
      <c r="B31">
        <v>15</v>
      </c>
      <c r="C31" s="1">
        <v>35.33</v>
      </c>
      <c r="D31" s="1">
        <v>17.23</v>
      </c>
      <c r="E31" s="2">
        <f t="shared" si="17"/>
        <v>0.4876875176903482</v>
      </c>
      <c r="F31" s="1">
        <v>1.44</v>
      </c>
      <c r="G31" s="2">
        <f t="shared" si="18"/>
        <v>0.04075856212850269</v>
      </c>
      <c r="H31" s="1">
        <v>10.29</v>
      </c>
      <c r="I31" s="2">
        <f t="shared" si="19"/>
        <v>0.2912538918765921</v>
      </c>
      <c r="J31" s="1">
        <v>35.12</v>
      </c>
      <c r="K31" s="1">
        <v>0.31</v>
      </c>
    </row>
    <row r="32" spans="1:11" ht="12.75">
      <c r="A32">
        <v>1996</v>
      </c>
      <c r="B32">
        <v>14</v>
      </c>
      <c r="C32" s="1">
        <v>33.57</v>
      </c>
      <c r="D32" s="1">
        <v>18.11</v>
      </c>
      <c r="E32" s="2">
        <f t="shared" si="17"/>
        <v>0.5394697646708371</v>
      </c>
      <c r="F32" s="1">
        <v>2.35</v>
      </c>
      <c r="G32" s="2">
        <f t="shared" si="18"/>
        <v>0.07000297885016384</v>
      </c>
      <c r="H32" s="1">
        <f>11.14+1.25</f>
        <v>12.39</v>
      </c>
      <c r="I32" s="2">
        <f t="shared" si="19"/>
        <v>0.36907953529937443</v>
      </c>
      <c r="J32" s="1">
        <v>32.98</v>
      </c>
      <c r="K32" s="1">
        <v>0.75</v>
      </c>
    </row>
    <row r="33" spans="1:11" ht="12.75">
      <c r="A33">
        <v>1994</v>
      </c>
      <c r="B33">
        <v>10</v>
      </c>
      <c r="C33" s="1">
        <v>10.18</v>
      </c>
      <c r="D33" s="1">
        <v>5.36</v>
      </c>
      <c r="E33" s="2">
        <f t="shared" si="17"/>
        <v>0.5265225933202358</v>
      </c>
      <c r="F33" s="1">
        <v>1.89</v>
      </c>
      <c r="G33" s="2">
        <f t="shared" si="18"/>
        <v>0.1856581532416503</v>
      </c>
      <c r="H33" s="1">
        <f>0.07+2.41</f>
        <v>2.48</v>
      </c>
      <c r="I33" s="2">
        <f t="shared" si="19"/>
        <v>0.24361493123772102</v>
      </c>
      <c r="J33" s="1">
        <v>10</v>
      </c>
      <c r="K33" s="1">
        <v>0.18</v>
      </c>
    </row>
    <row r="34" spans="1:11" ht="12.75">
      <c r="A34" t="s">
        <v>13</v>
      </c>
      <c r="C34" s="1"/>
      <c r="D34" s="1"/>
      <c r="E34" s="2"/>
      <c r="G34" s="2"/>
      <c r="I34" s="2"/>
      <c r="J34" s="1"/>
      <c r="K34" s="1"/>
    </row>
    <row r="35" spans="1:11" ht="12.75">
      <c r="A35" s="10">
        <v>2004</v>
      </c>
      <c r="B35">
        <v>9</v>
      </c>
      <c r="C35" s="1">
        <v>70.99</v>
      </c>
      <c r="D35" s="1">
        <v>55.39</v>
      </c>
      <c r="E35" s="2">
        <f aca="true" t="shared" si="20" ref="E35:E40">D35/C35</f>
        <v>0.7802507395407805</v>
      </c>
      <c r="F35" s="1">
        <v>7.33</v>
      </c>
      <c r="G35" s="2">
        <f aca="true" t="shared" si="21" ref="G35:G40">F35/C35</f>
        <v>0.10325397943372307</v>
      </c>
      <c r="H35">
        <f>4.33+0.01</f>
        <v>4.34</v>
      </c>
      <c r="I35" s="2">
        <f aca="true" t="shared" si="22" ref="I35:I40">H35/C35</f>
        <v>0.061135371179039305</v>
      </c>
      <c r="J35" s="1">
        <v>68.73</v>
      </c>
      <c r="K35" s="1">
        <v>2.57</v>
      </c>
    </row>
    <row r="36" spans="1:11" ht="12.75">
      <c r="A36" s="10">
        <v>2002</v>
      </c>
      <c r="B36">
        <v>6</v>
      </c>
      <c r="C36" s="1">
        <v>35.73</v>
      </c>
      <c r="D36" s="1">
        <v>21.3</v>
      </c>
      <c r="E36" s="2">
        <f t="shared" si="20"/>
        <v>0.5961376994122587</v>
      </c>
      <c r="F36" s="1">
        <v>3.47</v>
      </c>
      <c r="G36" s="2">
        <f t="shared" si="21"/>
        <v>0.09711726840190317</v>
      </c>
      <c r="H36" s="12">
        <f>0.01+8.78</f>
        <v>8.79</v>
      </c>
      <c r="I36" s="2">
        <f t="shared" si="22"/>
        <v>0.24601175482787574</v>
      </c>
      <c r="J36" s="1">
        <v>34.14</v>
      </c>
      <c r="K36" s="1">
        <v>1.6</v>
      </c>
    </row>
    <row r="37" spans="1:11" ht="12.75">
      <c r="A37" s="11">
        <v>2000</v>
      </c>
      <c r="B37">
        <v>5</v>
      </c>
      <c r="C37" s="1">
        <v>105.18</v>
      </c>
      <c r="D37" s="1">
        <v>34.52</v>
      </c>
      <c r="E37" s="2">
        <f t="shared" si="20"/>
        <v>0.32819927742916905</v>
      </c>
      <c r="F37" s="12">
        <v>3.86</v>
      </c>
      <c r="G37" s="2">
        <f t="shared" si="21"/>
        <v>0.036698992203841034</v>
      </c>
      <c r="H37" s="1">
        <v>61.14</v>
      </c>
      <c r="I37" s="2">
        <f t="shared" si="22"/>
        <v>0.5812892184826012</v>
      </c>
      <c r="J37" s="1">
        <v>103.97</v>
      </c>
      <c r="K37" s="1">
        <v>1.01</v>
      </c>
    </row>
    <row r="38" spans="1:11" ht="12.75">
      <c r="A38" s="10">
        <v>1998</v>
      </c>
      <c r="B38">
        <v>5</v>
      </c>
      <c r="C38" s="1">
        <v>13.44</v>
      </c>
      <c r="D38" s="1">
        <v>8.64</v>
      </c>
      <c r="E38" s="2">
        <f t="shared" si="20"/>
        <v>0.6428571428571429</v>
      </c>
      <c r="F38" s="12">
        <v>3.29</v>
      </c>
      <c r="G38" s="2">
        <f t="shared" si="21"/>
        <v>0.24479166666666669</v>
      </c>
      <c r="H38" s="1">
        <f>0.56</f>
        <v>0.56</v>
      </c>
      <c r="I38" s="2">
        <f t="shared" si="22"/>
        <v>0.04166666666666667</v>
      </c>
      <c r="J38" s="1">
        <v>13.2</v>
      </c>
      <c r="K38" s="1">
        <v>1.95</v>
      </c>
    </row>
    <row r="39" spans="1:11" ht="12.75">
      <c r="A39">
        <v>1996</v>
      </c>
      <c r="B39">
        <v>13</v>
      </c>
      <c r="C39" s="1">
        <v>38.26</v>
      </c>
      <c r="D39" s="1">
        <v>23.47</v>
      </c>
      <c r="E39" s="2">
        <f t="shared" si="20"/>
        <v>0.613434396236278</v>
      </c>
      <c r="F39" s="12">
        <v>7.83</v>
      </c>
      <c r="G39" s="2">
        <f t="shared" si="21"/>
        <v>0.2046523784631469</v>
      </c>
      <c r="H39" s="1">
        <f>0.45+3.19</f>
        <v>3.64</v>
      </c>
      <c r="I39" s="2">
        <f t="shared" si="22"/>
        <v>0.09513852587558809</v>
      </c>
      <c r="J39" s="1">
        <v>37.61</v>
      </c>
      <c r="K39" s="1">
        <v>0.79</v>
      </c>
    </row>
    <row r="40" spans="1:11" ht="12.75">
      <c r="A40">
        <v>1994</v>
      </c>
      <c r="B40">
        <v>9</v>
      </c>
      <c r="C40" s="1">
        <v>23.05</v>
      </c>
      <c r="D40" s="1">
        <v>16.05</v>
      </c>
      <c r="E40" s="2">
        <f t="shared" si="20"/>
        <v>0.6963123644251626</v>
      </c>
      <c r="F40" s="12">
        <v>4.56</v>
      </c>
      <c r="G40" s="2">
        <f t="shared" si="21"/>
        <v>0.19783080260303684</v>
      </c>
      <c r="H40" s="1">
        <f>0.02+0.7</f>
        <v>0.72</v>
      </c>
      <c r="I40" s="2">
        <f t="shared" si="22"/>
        <v>0.03123644251626898</v>
      </c>
      <c r="J40" s="1">
        <v>23.31</v>
      </c>
      <c r="K40" s="1">
        <v>0.4</v>
      </c>
    </row>
    <row r="41" spans="3:11" ht="12.75">
      <c r="C41" s="1"/>
      <c r="D41" s="1"/>
      <c r="E41" s="2"/>
      <c r="F41" s="1"/>
      <c r="G41" s="2"/>
      <c r="H41" s="1"/>
      <c r="I41" s="2"/>
      <c r="J41" s="1"/>
      <c r="K41" s="1"/>
    </row>
    <row r="42" spans="1:11" ht="12.75">
      <c r="A42" s="9" t="s">
        <v>14</v>
      </c>
      <c r="C42" s="1"/>
      <c r="D42" s="1"/>
      <c r="E42" s="2"/>
      <c r="F42" s="1"/>
      <c r="G42" s="2"/>
      <c r="H42" s="1"/>
      <c r="I42" s="2"/>
      <c r="J42" s="1"/>
      <c r="K42" s="1"/>
    </row>
    <row r="43" spans="1:11" ht="12.75">
      <c r="A43" s="10">
        <v>2004</v>
      </c>
      <c r="B43">
        <f aca="true" t="shared" si="23" ref="B43:D48">B51+B58+B65</f>
        <v>34</v>
      </c>
      <c r="C43" s="1">
        <f t="shared" si="23"/>
        <v>177.03</v>
      </c>
      <c r="D43" s="1">
        <f t="shared" si="23"/>
        <v>118.64999999999999</v>
      </c>
      <c r="E43" s="2">
        <f aca="true" t="shared" si="24" ref="E43:E48">D43/C43</f>
        <v>0.6702253855278766</v>
      </c>
      <c r="F43" s="1">
        <f aca="true" t="shared" si="25" ref="F43:F48">F51+F58+F65</f>
        <v>35.38</v>
      </c>
      <c r="G43" s="2">
        <f aca="true" t="shared" si="26" ref="G43:G48">F43/C43</f>
        <v>0.1998531322374739</v>
      </c>
      <c r="H43" s="1">
        <f aca="true" t="shared" si="27" ref="H43:H48">H51+H58+H65</f>
        <v>8.260000000000002</v>
      </c>
      <c r="I43" s="2">
        <f aca="true" t="shared" si="28" ref="I43:I48">H43/C43</f>
        <v>0.046658758402530656</v>
      </c>
      <c r="J43" s="1">
        <f aca="true" t="shared" si="29" ref="J43:K48">J51+J58+J65</f>
        <v>169.7</v>
      </c>
      <c r="K43" s="1">
        <f t="shared" si="29"/>
        <v>26.17</v>
      </c>
    </row>
    <row r="44" spans="1:11" ht="12.75">
      <c r="A44" s="10">
        <v>2002</v>
      </c>
      <c r="B44">
        <f t="shared" si="23"/>
        <v>36</v>
      </c>
      <c r="C44" s="1">
        <f t="shared" si="23"/>
        <v>145.67000000000002</v>
      </c>
      <c r="D44" s="1">
        <f t="shared" si="23"/>
        <v>90.08</v>
      </c>
      <c r="E44" s="2">
        <f t="shared" si="24"/>
        <v>0.6183840186723415</v>
      </c>
      <c r="F44" s="1">
        <f t="shared" si="25"/>
        <v>31.770000000000003</v>
      </c>
      <c r="G44" s="2">
        <f t="shared" si="26"/>
        <v>0.2180956957506693</v>
      </c>
      <c r="H44" s="1">
        <f t="shared" si="27"/>
        <v>10.95</v>
      </c>
      <c r="I44" s="2">
        <f t="shared" si="28"/>
        <v>0.07516990457884258</v>
      </c>
      <c r="J44" s="1">
        <f t="shared" si="29"/>
        <v>141.11</v>
      </c>
      <c r="K44" s="1">
        <f t="shared" si="29"/>
        <v>10.86</v>
      </c>
    </row>
    <row r="45" spans="1:11" ht="12.75">
      <c r="A45" s="11">
        <v>2000</v>
      </c>
      <c r="B45">
        <f t="shared" si="23"/>
        <v>34</v>
      </c>
      <c r="C45" s="1">
        <f t="shared" si="23"/>
        <v>163.31</v>
      </c>
      <c r="D45" s="1">
        <f t="shared" si="23"/>
        <v>119.99</v>
      </c>
      <c r="E45" s="2">
        <f t="shared" si="24"/>
        <v>0.7347376155777355</v>
      </c>
      <c r="F45" s="1">
        <f t="shared" si="25"/>
        <v>31.71</v>
      </c>
      <c r="G45" s="2">
        <f t="shared" si="26"/>
        <v>0.1941705957993999</v>
      </c>
      <c r="H45" s="1">
        <f t="shared" si="27"/>
        <v>1.02</v>
      </c>
      <c r="I45" s="2">
        <f t="shared" si="28"/>
        <v>0.006245790214928664</v>
      </c>
      <c r="J45" s="1">
        <f t="shared" si="29"/>
        <v>165.83</v>
      </c>
      <c r="K45" s="1">
        <f t="shared" si="29"/>
        <v>16.419999999999998</v>
      </c>
    </row>
    <row r="46" spans="1:11" ht="12.75">
      <c r="A46" s="10">
        <v>1998</v>
      </c>
      <c r="B46">
        <f t="shared" si="23"/>
        <v>35</v>
      </c>
      <c r="C46" s="1">
        <f t="shared" si="23"/>
        <v>128.92</v>
      </c>
      <c r="D46" s="1">
        <f t="shared" si="23"/>
        <v>79.2</v>
      </c>
      <c r="E46" s="2">
        <f t="shared" si="24"/>
        <v>0.6143344709897611</v>
      </c>
      <c r="F46" s="1">
        <f t="shared" si="25"/>
        <v>25.900000000000002</v>
      </c>
      <c r="G46" s="2">
        <f t="shared" si="26"/>
        <v>0.20089978281104565</v>
      </c>
      <c r="H46" s="1">
        <f t="shared" si="27"/>
        <v>16.919999999999998</v>
      </c>
      <c r="I46" s="2">
        <f t="shared" si="28"/>
        <v>0.13124418243872168</v>
      </c>
      <c r="J46" s="1">
        <f t="shared" si="29"/>
        <v>128.48</v>
      </c>
      <c r="K46" s="1">
        <f t="shared" si="29"/>
        <v>17.15</v>
      </c>
    </row>
    <row r="47" spans="1:11" ht="12.75">
      <c r="A47">
        <v>1996</v>
      </c>
      <c r="B47">
        <f t="shared" si="23"/>
        <v>34</v>
      </c>
      <c r="C47" s="1">
        <f t="shared" si="23"/>
        <v>113.04</v>
      </c>
      <c r="D47" s="1">
        <f t="shared" si="23"/>
        <v>70.97</v>
      </c>
      <c r="E47" s="2">
        <f t="shared" si="24"/>
        <v>0.627830856334041</v>
      </c>
      <c r="F47" s="1">
        <f t="shared" si="25"/>
        <v>25.71</v>
      </c>
      <c r="G47" s="2">
        <f t="shared" si="26"/>
        <v>0.2274416135881104</v>
      </c>
      <c r="H47" s="1">
        <f t="shared" si="27"/>
        <v>10.05</v>
      </c>
      <c r="I47" s="2">
        <f t="shared" si="28"/>
        <v>0.08890658174097665</v>
      </c>
      <c r="J47" s="1">
        <f t="shared" si="29"/>
        <v>113.87</v>
      </c>
      <c r="K47" s="1">
        <f t="shared" si="29"/>
        <v>5.489999999999999</v>
      </c>
    </row>
    <row r="48" spans="1:11" ht="12.75">
      <c r="A48">
        <v>1994</v>
      </c>
      <c r="B48">
        <f t="shared" si="23"/>
        <v>35</v>
      </c>
      <c r="C48" s="1">
        <f t="shared" si="23"/>
        <v>151.36</v>
      </c>
      <c r="D48" s="1">
        <f t="shared" si="23"/>
        <v>87.00999999999999</v>
      </c>
      <c r="E48" s="2">
        <f t="shared" si="24"/>
        <v>0.5748546511627906</v>
      </c>
      <c r="F48" s="1">
        <f t="shared" si="25"/>
        <v>20.21</v>
      </c>
      <c r="G48" s="2">
        <f t="shared" si="26"/>
        <v>0.13352272727272727</v>
      </c>
      <c r="H48" s="1">
        <f t="shared" si="27"/>
        <v>39.269999999999996</v>
      </c>
      <c r="I48" s="2">
        <f t="shared" si="28"/>
        <v>0.2594476744186046</v>
      </c>
      <c r="J48" s="1">
        <f t="shared" si="29"/>
        <v>147.88</v>
      </c>
      <c r="K48" s="1">
        <f t="shared" si="29"/>
        <v>7.92</v>
      </c>
    </row>
    <row r="49" spans="3:11" ht="12.75">
      <c r="C49" s="1"/>
      <c r="D49" s="1"/>
      <c r="E49" s="2"/>
      <c r="F49" s="1"/>
      <c r="G49" s="2"/>
      <c r="H49" s="1"/>
      <c r="I49" s="2"/>
      <c r="J49" s="1"/>
      <c r="K49" s="1"/>
    </row>
    <row r="50" spans="1:11" ht="12.75">
      <c r="A50" t="s">
        <v>11</v>
      </c>
      <c r="C50" s="1"/>
      <c r="D50" s="1"/>
      <c r="E50" s="2"/>
      <c r="F50" s="1"/>
      <c r="G50" s="2"/>
      <c r="H50" s="1"/>
      <c r="I50" s="2"/>
      <c r="J50" s="1"/>
      <c r="K50" s="1"/>
    </row>
    <row r="51" spans="1:11" ht="12.75">
      <c r="A51" s="10">
        <v>2004</v>
      </c>
      <c r="B51">
        <v>12</v>
      </c>
      <c r="C51" s="1">
        <v>66.58</v>
      </c>
      <c r="D51" s="1">
        <v>43.29</v>
      </c>
      <c r="E51" s="2">
        <f aca="true" t="shared" si="30" ref="E51:E56">D51/C51</f>
        <v>0.650195253829979</v>
      </c>
      <c r="F51" s="1">
        <v>19.39</v>
      </c>
      <c r="G51" s="2">
        <f aca="true" t="shared" si="31" ref="G51:G56">F51/C51</f>
        <v>0.29122859717632926</v>
      </c>
      <c r="H51" s="1">
        <v>0</v>
      </c>
      <c r="I51" s="2">
        <f aca="true" t="shared" si="32" ref="I51:I56">H51/C51</f>
        <v>0</v>
      </c>
      <c r="J51" s="1">
        <v>65.28</v>
      </c>
      <c r="K51" s="1">
        <v>21.69</v>
      </c>
    </row>
    <row r="52" spans="1:11" ht="12.75">
      <c r="A52" s="10">
        <v>2002</v>
      </c>
      <c r="B52">
        <v>15</v>
      </c>
      <c r="C52" s="1">
        <v>49.81</v>
      </c>
      <c r="D52" s="1">
        <v>28.47</v>
      </c>
      <c r="E52" s="2">
        <f t="shared" si="30"/>
        <v>0.5715719734992972</v>
      </c>
      <c r="F52" s="1">
        <v>17.03</v>
      </c>
      <c r="G52" s="2">
        <f t="shared" si="31"/>
        <v>0.34189921702469384</v>
      </c>
      <c r="H52" s="1">
        <v>0</v>
      </c>
      <c r="I52" s="2">
        <f t="shared" si="32"/>
        <v>0</v>
      </c>
      <c r="J52" s="1">
        <v>47.8</v>
      </c>
      <c r="K52" s="1">
        <v>7.78</v>
      </c>
    </row>
    <row r="53" spans="1:11" ht="12.75">
      <c r="A53" s="11">
        <v>2000</v>
      </c>
      <c r="B53">
        <v>18</v>
      </c>
      <c r="C53" s="1">
        <v>84.88</v>
      </c>
      <c r="D53" s="1">
        <v>54.3</v>
      </c>
      <c r="E53" s="2">
        <f t="shared" si="30"/>
        <v>0.6397266729500471</v>
      </c>
      <c r="F53" s="1">
        <v>22.86</v>
      </c>
      <c r="G53" s="2">
        <f t="shared" si="31"/>
        <v>0.2693213949104618</v>
      </c>
      <c r="H53" s="1">
        <v>0.3</v>
      </c>
      <c r="I53" s="2">
        <f t="shared" si="32"/>
        <v>0.00353440150801131</v>
      </c>
      <c r="J53" s="1">
        <v>86.66</v>
      </c>
      <c r="K53" s="1">
        <v>14.37</v>
      </c>
    </row>
    <row r="54" spans="1:11" ht="12.75">
      <c r="A54" s="10">
        <v>1998</v>
      </c>
      <c r="B54">
        <v>14</v>
      </c>
      <c r="C54" s="1">
        <v>68.01</v>
      </c>
      <c r="D54" s="1">
        <v>43.66</v>
      </c>
      <c r="E54" s="2">
        <f t="shared" si="30"/>
        <v>0.6419644169975003</v>
      </c>
      <c r="F54" s="1">
        <v>17.76</v>
      </c>
      <c r="G54" s="2">
        <f t="shared" si="31"/>
        <v>0.2611380679311866</v>
      </c>
      <c r="H54" s="1">
        <v>2.11</v>
      </c>
      <c r="I54" s="2">
        <f t="shared" si="32"/>
        <v>0.031024849286869573</v>
      </c>
      <c r="J54" s="1">
        <v>67.57</v>
      </c>
      <c r="K54" s="1">
        <v>15.29</v>
      </c>
    </row>
    <row r="55" spans="1:11" ht="12.75">
      <c r="A55">
        <v>1996</v>
      </c>
      <c r="B55">
        <v>13</v>
      </c>
      <c r="C55" s="1">
        <v>44.89</v>
      </c>
      <c r="D55" s="1">
        <v>28.34</v>
      </c>
      <c r="E55" s="2">
        <f t="shared" si="30"/>
        <v>0.6313210069057696</v>
      </c>
      <c r="F55" s="1">
        <v>13.31</v>
      </c>
      <c r="G55" s="2">
        <f t="shared" si="31"/>
        <v>0.2965025618177768</v>
      </c>
      <c r="H55" s="1">
        <v>0.4</v>
      </c>
      <c r="I55" s="2">
        <f t="shared" si="32"/>
        <v>0.008910670527957229</v>
      </c>
      <c r="J55" s="1">
        <v>47.23</v>
      </c>
      <c r="K55" s="1">
        <v>3.75</v>
      </c>
    </row>
    <row r="56" spans="1:11" ht="12.75">
      <c r="A56">
        <v>1994</v>
      </c>
      <c r="B56">
        <v>10</v>
      </c>
      <c r="C56" s="1">
        <v>33</v>
      </c>
      <c r="D56" s="1">
        <v>21.07</v>
      </c>
      <c r="E56" s="2">
        <f t="shared" si="30"/>
        <v>0.6384848484848485</v>
      </c>
      <c r="F56" s="1">
        <v>9.85</v>
      </c>
      <c r="G56" s="2">
        <f t="shared" si="31"/>
        <v>0.29848484848484846</v>
      </c>
      <c r="H56" s="1">
        <v>0</v>
      </c>
      <c r="I56" s="2">
        <f t="shared" si="32"/>
        <v>0</v>
      </c>
      <c r="J56" s="1">
        <v>31.98</v>
      </c>
      <c r="K56" s="1">
        <v>5.42</v>
      </c>
    </row>
    <row r="57" spans="1:11" ht="12.75">
      <c r="A57" t="s">
        <v>12</v>
      </c>
      <c r="C57" s="1"/>
      <c r="D57" s="1"/>
      <c r="E57" s="2"/>
      <c r="F57" s="1"/>
      <c r="G57" s="2"/>
      <c r="H57" s="1"/>
      <c r="I57" s="2"/>
      <c r="J57" s="1"/>
      <c r="K57" s="1"/>
    </row>
    <row r="58" spans="1:11" ht="12.75">
      <c r="A58" s="10">
        <v>2004</v>
      </c>
      <c r="B58">
        <v>14</v>
      </c>
      <c r="C58" s="1">
        <v>45.2</v>
      </c>
      <c r="D58" s="1">
        <v>32.5</v>
      </c>
      <c r="E58" s="2">
        <f aca="true" t="shared" si="33" ref="E58:E63">D58/C58</f>
        <v>0.7190265486725663</v>
      </c>
      <c r="F58" s="1">
        <v>3.52</v>
      </c>
      <c r="G58" s="2">
        <f aca="true" t="shared" si="34" ref="G58:G63">F58/C58</f>
        <v>0.07787610619469026</v>
      </c>
      <c r="H58" s="1">
        <f>0.69+6.03</f>
        <v>6.720000000000001</v>
      </c>
      <c r="I58" s="2">
        <f aca="true" t="shared" si="35" ref="I58:I63">H58/C58</f>
        <v>0.1486725663716814</v>
      </c>
      <c r="J58" s="1">
        <v>42.67</v>
      </c>
      <c r="K58" s="1">
        <v>2.55</v>
      </c>
    </row>
    <row r="59" spans="1:11" ht="12.75">
      <c r="A59" s="10">
        <v>2002</v>
      </c>
      <c r="B59">
        <v>15</v>
      </c>
      <c r="C59" s="1">
        <v>40</v>
      </c>
      <c r="D59" s="1">
        <v>26.5</v>
      </c>
      <c r="E59" s="2">
        <f t="shared" si="33"/>
        <v>0.6625</v>
      </c>
      <c r="F59" s="1">
        <v>6.92</v>
      </c>
      <c r="G59" s="2">
        <f t="shared" si="34"/>
        <v>0.173</v>
      </c>
      <c r="H59" s="1">
        <f>0.05+2.13</f>
        <v>2.1799999999999997</v>
      </c>
      <c r="I59" s="2">
        <f t="shared" si="35"/>
        <v>0.05449999999999999</v>
      </c>
      <c r="J59" s="1">
        <v>38.1</v>
      </c>
      <c r="K59" s="1">
        <v>2.39</v>
      </c>
    </row>
    <row r="60" spans="1:11" ht="12.75">
      <c r="A60" s="11">
        <v>2000</v>
      </c>
      <c r="B60">
        <v>11</v>
      </c>
      <c r="C60" s="1">
        <v>18.61</v>
      </c>
      <c r="D60" s="1">
        <v>14.3</v>
      </c>
      <c r="E60" s="2">
        <f t="shared" si="33"/>
        <v>0.7684040838259001</v>
      </c>
      <c r="F60" s="1">
        <v>1.76</v>
      </c>
      <c r="G60" s="2">
        <f t="shared" si="34"/>
        <v>0.09457281031703385</v>
      </c>
      <c r="H60" s="1">
        <f>0.02+0.61</f>
        <v>0.63</v>
      </c>
      <c r="I60" s="2">
        <f t="shared" si="35"/>
        <v>0.033852767329392804</v>
      </c>
      <c r="J60" s="1">
        <v>17.71</v>
      </c>
      <c r="K60" s="1">
        <v>0.96</v>
      </c>
    </row>
    <row r="61" spans="1:11" ht="12.75">
      <c r="A61" s="10">
        <v>1998</v>
      </c>
      <c r="B61">
        <v>16</v>
      </c>
      <c r="C61" s="1">
        <v>47.93</v>
      </c>
      <c r="D61" s="1">
        <v>27.09</v>
      </c>
      <c r="E61" s="2">
        <f t="shared" si="33"/>
        <v>0.5651992489046527</v>
      </c>
      <c r="F61" s="1">
        <v>4.5</v>
      </c>
      <c r="G61" s="2">
        <f t="shared" si="34"/>
        <v>0.09388691842269978</v>
      </c>
      <c r="H61" s="1">
        <f>0.53+14.28</f>
        <v>14.809999999999999</v>
      </c>
      <c r="I61" s="2">
        <f t="shared" si="35"/>
        <v>0.3089922804089297</v>
      </c>
      <c r="J61" s="1">
        <v>47.4</v>
      </c>
      <c r="K61" s="1">
        <v>0.88</v>
      </c>
    </row>
    <row r="62" spans="1:11" ht="12.75">
      <c r="A62">
        <v>1996</v>
      </c>
      <c r="B62">
        <v>8</v>
      </c>
      <c r="C62" s="1">
        <v>23.04</v>
      </c>
      <c r="D62" s="1">
        <v>17.75</v>
      </c>
      <c r="E62" s="2">
        <f t="shared" si="33"/>
        <v>0.7703993055555556</v>
      </c>
      <c r="F62" s="1">
        <v>3.69</v>
      </c>
      <c r="G62" s="2">
        <f t="shared" si="34"/>
        <v>0.16015625</v>
      </c>
      <c r="H62" s="1">
        <v>0.73</v>
      </c>
      <c r="I62" s="2">
        <f t="shared" si="35"/>
        <v>0.031684027777777776</v>
      </c>
      <c r="J62" s="1">
        <v>22.67</v>
      </c>
      <c r="K62" s="1">
        <v>0.35</v>
      </c>
    </row>
    <row r="63" spans="1:11" ht="12.75">
      <c r="A63">
        <v>1994</v>
      </c>
      <c r="B63">
        <v>16</v>
      </c>
      <c r="C63" s="1">
        <v>87.44</v>
      </c>
      <c r="D63" s="1">
        <v>44.62</v>
      </c>
      <c r="E63" s="2">
        <f t="shared" si="33"/>
        <v>0.5102927721866423</v>
      </c>
      <c r="F63" s="1">
        <v>2.95</v>
      </c>
      <c r="G63" s="2">
        <f t="shared" si="34"/>
        <v>0.03373741994510522</v>
      </c>
      <c r="H63" s="1">
        <f>16.02+22.89</f>
        <v>38.91</v>
      </c>
      <c r="I63" s="2">
        <f t="shared" si="35"/>
        <v>0.4449908508691674</v>
      </c>
      <c r="J63" s="1">
        <v>86.46</v>
      </c>
      <c r="K63" s="1">
        <v>1.01</v>
      </c>
    </row>
    <row r="64" spans="1:11" ht="12.75">
      <c r="A64" t="s">
        <v>13</v>
      </c>
      <c r="C64" s="1"/>
      <c r="D64" s="1"/>
      <c r="E64" s="2"/>
      <c r="F64" s="1"/>
      <c r="G64" s="2"/>
      <c r="H64" s="1"/>
      <c r="I64" s="2"/>
      <c r="J64" s="1"/>
      <c r="K64" s="1"/>
    </row>
    <row r="65" spans="1:11" ht="12.75">
      <c r="A65" s="10">
        <v>2004</v>
      </c>
      <c r="B65">
        <v>8</v>
      </c>
      <c r="C65" s="1">
        <v>65.25</v>
      </c>
      <c r="D65" s="1">
        <v>42.86</v>
      </c>
      <c r="E65" s="2">
        <f aca="true" t="shared" si="36" ref="E65:E70">D65/C65</f>
        <v>0.6568582375478927</v>
      </c>
      <c r="F65" s="1">
        <v>12.47</v>
      </c>
      <c r="G65" s="2">
        <f aca="true" t="shared" si="37" ref="G65:G70">F65/C65</f>
        <v>0.19111111111111112</v>
      </c>
      <c r="H65" s="1">
        <v>1.54</v>
      </c>
      <c r="I65" s="2">
        <f aca="true" t="shared" si="38" ref="I65:I70">H65/C65</f>
        <v>0.023601532567049808</v>
      </c>
      <c r="J65" s="1">
        <v>61.75</v>
      </c>
      <c r="K65" s="1">
        <v>1.93</v>
      </c>
    </row>
    <row r="66" spans="1:11" ht="12.75">
      <c r="A66" s="10">
        <v>2002</v>
      </c>
      <c r="B66">
        <v>6</v>
      </c>
      <c r="C66" s="1">
        <v>55.86</v>
      </c>
      <c r="D66" s="1">
        <v>35.11</v>
      </c>
      <c r="E66" s="2">
        <f t="shared" si="36"/>
        <v>0.6285356247762263</v>
      </c>
      <c r="F66" s="1">
        <v>7.82</v>
      </c>
      <c r="G66" s="2">
        <f t="shared" si="37"/>
        <v>0.13999283924095954</v>
      </c>
      <c r="H66" s="1">
        <f>0.03+8.74</f>
        <v>8.77</v>
      </c>
      <c r="I66" s="2">
        <f t="shared" si="38"/>
        <v>0.15699964196204796</v>
      </c>
      <c r="J66" s="1">
        <v>55.21</v>
      </c>
      <c r="K66" s="1">
        <v>0.69</v>
      </c>
    </row>
    <row r="67" spans="1:11" ht="12.75">
      <c r="A67" s="11">
        <v>2000</v>
      </c>
      <c r="B67">
        <v>5</v>
      </c>
      <c r="C67" s="1">
        <v>59.82</v>
      </c>
      <c r="D67" s="1">
        <v>51.39</v>
      </c>
      <c r="E67" s="2">
        <f t="shared" si="36"/>
        <v>0.8590772316950852</v>
      </c>
      <c r="F67" s="1">
        <v>7.09</v>
      </c>
      <c r="G67" s="2">
        <f t="shared" si="37"/>
        <v>0.11852223336676697</v>
      </c>
      <c r="H67" s="1">
        <v>0.09</v>
      </c>
      <c r="I67" s="2">
        <f t="shared" si="38"/>
        <v>0.0015045135406218655</v>
      </c>
      <c r="J67" s="1">
        <v>61.46</v>
      </c>
      <c r="K67" s="1">
        <v>1.09</v>
      </c>
    </row>
    <row r="68" spans="1:11" ht="12.75">
      <c r="A68" s="10">
        <v>1998</v>
      </c>
      <c r="B68">
        <v>5</v>
      </c>
      <c r="C68" s="1">
        <v>12.98</v>
      </c>
      <c r="D68" s="1">
        <v>8.45</v>
      </c>
      <c r="E68" s="2">
        <f t="shared" si="36"/>
        <v>0.6510015408320492</v>
      </c>
      <c r="F68" s="1">
        <v>3.64</v>
      </c>
      <c r="G68" s="2">
        <f t="shared" si="37"/>
        <v>0.28043143297380585</v>
      </c>
      <c r="H68" s="1">
        <v>0</v>
      </c>
      <c r="I68" s="2">
        <f t="shared" si="38"/>
        <v>0</v>
      </c>
      <c r="J68" s="1">
        <v>13.51</v>
      </c>
      <c r="K68" s="1">
        <v>0.98</v>
      </c>
    </row>
    <row r="69" spans="1:11" ht="12.75">
      <c r="A69">
        <v>1996</v>
      </c>
      <c r="B69">
        <v>13</v>
      </c>
      <c r="C69" s="1">
        <v>45.11</v>
      </c>
      <c r="D69" s="1">
        <v>24.88</v>
      </c>
      <c r="E69" s="2">
        <f t="shared" si="36"/>
        <v>0.5515406783418311</v>
      </c>
      <c r="F69" s="1">
        <v>8.71</v>
      </c>
      <c r="G69" s="2">
        <f t="shared" si="37"/>
        <v>0.19308357348703173</v>
      </c>
      <c r="H69" s="1">
        <f>0.21+8.71</f>
        <v>8.920000000000002</v>
      </c>
      <c r="I69" s="2">
        <f t="shared" si="38"/>
        <v>0.1977388605630681</v>
      </c>
      <c r="J69" s="1">
        <v>43.97</v>
      </c>
      <c r="K69" s="1">
        <v>1.39</v>
      </c>
    </row>
    <row r="70" spans="1:11" ht="12.75">
      <c r="A70">
        <v>1994</v>
      </c>
      <c r="B70">
        <v>9</v>
      </c>
      <c r="C70" s="1">
        <v>30.92</v>
      </c>
      <c r="D70" s="1">
        <v>21.32</v>
      </c>
      <c r="E70" s="2">
        <f t="shared" si="36"/>
        <v>0.6895213454075032</v>
      </c>
      <c r="F70" s="1">
        <v>7.41</v>
      </c>
      <c r="G70" s="2">
        <f t="shared" si="37"/>
        <v>0.23965071151358344</v>
      </c>
      <c r="H70" s="1">
        <f>0.36</f>
        <v>0.36</v>
      </c>
      <c r="I70" s="2">
        <f t="shared" si="38"/>
        <v>0.011642949547218628</v>
      </c>
      <c r="J70" s="1">
        <v>29.44</v>
      </c>
      <c r="K70" s="1">
        <v>1.49</v>
      </c>
    </row>
    <row r="71" spans="1:11" ht="12.75">
      <c r="A71" t="s">
        <v>15</v>
      </c>
      <c r="C71" s="1"/>
      <c r="D71" s="1"/>
      <c r="E71" s="2"/>
      <c r="F71" s="1"/>
      <c r="G71" s="2"/>
      <c r="H71" s="1"/>
      <c r="I71" s="2"/>
      <c r="J71" s="1"/>
      <c r="K71" s="1"/>
    </row>
    <row r="72" spans="3:11" ht="12.75">
      <c r="C72" s="1" t="s">
        <v>16</v>
      </c>
      <c r="D72" s="1"/>
      <c r="E72" s="2"/>
      <c r="F72" s="1"/>
      <c r="G72" s="2"/>
      <c r="H72" s="1"/>
      <c r="I72" s="2"/>
      <c r="J72" s="1"/>
      <c r="K72" s="1"/>
    </row>
    <row r="73" spans="3:11" ht="12.75">
      <c r="C73" s="1"/>
      <c r="D73" s="1" t="s">
        <v>17</v>
      </c>
      <c r="E73" s="2"/>
      <c r="F73" s="1"/>
      <c r="G73" s="2"/>
      <c r="H73" s="1"/>
      <c r="I73" s="2"/>
      <c r="J73" s="1"/>
      <c r="K73" s="1"/>
    </row>
  </sheetData>
  <printOptions/>
  <pageMargins left="0.5" right="0.5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2004-12-22T21:00:32Z</cp:lastPrinted>
  <dcterms:created xsi:type="dcterms:W3CDTF">2002-12-30T16:54:15Z</dcterms:created>
  <dcterms:modified xsi:type="dcterms:W3CDTF">2004-12-22T21:00:44Z</dcterms:modified>
  <cp:category/>
  <cp:version/>
  <cp:contentType/>
  <cp:contentStatus/>
</cp:coreProperties>
</file>